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codeName="ThisWorkbook"/>
  <bookViews>
    <workbookView xWindow="0" yWindow="0" windowWidth="20490" windowHeight="7755" activeTab="4"/>
  </bookViews>
  <sheets>
    <sheet name="ORÇAMENTO" sheetId="1" r:id="rId1"/>
    <sheet name="MEM. CALCULO" sheetId="3" r:id="rId2"/>
    <sheet name="COMPOSIÇÃO" sheetId="2" r:id="rId3"/>
    <sheet name="CRONOGRAMA" sheetId="4" r:id="rId4"/>
    <sheet name="BDI C DES." sheetId="5" r:id="rId5"/>
  </sheets>
  <externalReferences>
    <externalReference r:id="rId6"/>
    <externalReference r:id="rId7"/>
  </externalReferences>
  <definedNames>
    <definedName name="a">#REF!</definedName>
    <definedName name="AREA">#REF!</definedName>
    <definedName name="_xlnm.Print_Area" localSheetId="4">'BDI C DES.'!$A$1:$S$36</definedName>
    <definedName name="_xlnm.Print_Area" localSheetId="2">COMPOSIÇÃO!$A$1:$J$53</definedName>
    <definedName name="_xlnm.Print_Area" localSheetId="3">CRONOGRAMA!$A$1:$H$25</definedName>
    <definedName name="_xlnm.Print_Area" localSheetId="1">'MEM. CALCULO'!$A$1:$I$79</definedName>
    <definedName name="_xlnm.Print_Area" localSheetId="0">ORÇAMENTO!$A$1:$J$26</definedName>
    <definedName name="BDI">#REF!</definedName>
    <definedName name="e">#REF!</definedName>
    <definedName name="Excel_BuiltIn_Print_Titles_2">#REF!</definedName>
    <definedName name="Fábio">#REF!</definedName>
    <definedName name="I">#REF!</definedName>
    <definedName name="JR_PAGE_ANCHOR_0_1">ORÇAMENTO!$A$10</definedName>
    <definedName name="mme">[1]SIIG!$A$14:$E$5828</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s>
  <calcPr calcId="124519"/>
</workbook>
</file>

<file path=xl/calcChain.xml><?xml version="1.0" encoding="utf-8"?>
<calcChain xmlns="http://schemas.openxmlformats.org/spreadsheetml/2006/main">
  <c r="J14" i="1"/>
  <c r="J22"/>
  <c r="B76" i="3" l="1"/>
  <c r="B78" s="1"/>
  <c r="E76"/>
  <c r="D76"/>
  <c r="E60"/>
  <c r="E45"/>
  <c r="F45" s="1"/>
  <c r="D45"/>
  <c r="D60" s="1"/>
  <c r="J30"/>
  <c r="D30"/>
  <c r="F60" l="1"/>
  <c r="G60" s="1"/>
  <c r="I60" s="1"/>
  <c r="E70"/>
  <c r="D70"/>
  <c r="E54"/>
  <c r="D39"/>
  <c r="D54" s="1"/>
  <c r="E39"/>
  <c r="F39" s="1"/>
  <c r="J24"/>
  <c r="D24"/>
  <c r="F54" l="1"/>
  <c r="G54" s="1"/>
  <c r="I54" s="1"/>
  <c r="D44"/>
  <c r="D43"/>
  <c r="D42"/>
  <c r="D41"/>
  <c r="D40"/>
  <c r="D38"/>
  <c r="D37"/>
  <c r="E72"/>
  <c r="J72"/>
  <c r="D72"/>
  <c r="E41"/>
  <c r="J41"/>
  <c r="J26"/>
  <c r="D26"/>
  <c r="J56"/>
  <c r="E56"/>
  <c r="F56" s="1"/>
  <c r="G56" s="1"/>
  <c r="I56" s="1"/>
  <c r="E71"/>
  <c r="J71"/>
  <c r="D71"/>
  <c r="J55"/>
  <c r="E55"/>
  <c r="E40"/>
  <c r="J37"/>
  <c r="J40"/>
  <c r="J25"/>
  <c r="D25"/>
  <c r="F40" l="1"/>
  <c r="F41"/>
  <c r="F55"/>
  <c r="G55" s="1"/>
  <c r="I55" s="1"/>
  <c r="E68"/>
  <c r="E73"/>
  <c r="E59"/>
  <c r="F59" s="1"/>
  <c r="G59" s="1"/>
  <c r="I59" s="1"/>
  <c r="E58"/>
  <c r="F58" s="1"/>
  <c r="G58" s="1"/>
  <c r="I58" s="1"/>
  <c r="E57"/>
  <c r="E44"/>
  <c r="E43"/>
  <c r="E42"/>
  <c r="D29"/>
  <c r="D28"/>
  <c r="D27"/>
  <c r="D23"/>
  <c r="D22"/>
  <c r="D31" s="1"/>
  <c r="E78" l="1"/>
  <c r="E74"/>
  <c r="E75"/>
  <c r="F57"/>
  <c r="G57" s="1"/>
  <c r="I57" s="1"/>
  <c r="F42"/>
  <c r="F43"/>
  <c r="F44"/>
  <c r="E69"/>
  <c r="K68"/>
  <c r="J23" l="1"/>
  <c r="J22"/>
  <c r="F6" i="5" l="1"/>
  <c r="F3"/>
  <c r="A6" i="4"/>
  <c r="A3" i="2"/>
  <c r="A6"/>
  <c r="A7" i="3"/>
  <c r="A3" i="4"/>
  <c r="E23" i="5"/>
  <c r="M15" s="1"/>
  <c r="K18" s="1"/>
  <c r="Q14"/>
  <c r="O14"/>
  <c r="M14"/>
  <c r="K14"/>
  <c r="I14"/>
  <c r="K17" l="1"/>
  <c r="K20" s="1"/>
  <c r="K22" s="1"/>
  <c r="A13" i="3" l="1"/>
  <c r="G7"/>
  <c r="G6"/>
  <c r="B18" i="4" l="1"/>
  <c r="B15"/>
  <c r="B12"/>
  <c r="E53" i="3"/>
  <c r="E52"/>
  <c r="E38"/>
  <c r="E37"/>
  <c r="A49"/>
  <c r="A34"/>
  <c r="A19"/>
  <c r="F4"/>
  <c r="D69"/>
  <c r="A65"/>
  <c r="E15"/>
  <c r="E17" s="1"/>
  <c r="I14" i="1" s="1"/>
  <c r="J46" i="2"/>
  <c r="J45"/>
  <c r="J44"/>
  <c r="J43"/>
  <c r="J42"/>
  <c r="J38"/>
  <c r="J39" s="1"/>
  <c r="A33"/>
  <c r="J24"/>
  <c r="L23"/>
  <c r="J23"/>
  <c r="J22"/>
  <c r="H21"/>
  <c r="J21" s="1"/>
  <c r="J18"/>
  <c r="J19" s="1"/>
  <c r="A13"/>
  <c r="J25" l="1"/>
  <c r="J49"/>
  <c r="J47"/>
  <c r="J27"/>
  <c r="J30" s="1"/>
  <c r="C14" s="1"/>
  <c r="J52"/>
  <c r="F38" i="3"/>
  <c r="F53"/>
  <c r="F37"/>
  <c r="F47" s="1"/>
  <c r="F52"/>
  <c r="G52" s="1"/>
  <c r="D68"/>
  <c r="D78" s="1"/>
  <c r="E79" s="1"/>
  <c r="C34" i="2" l="1"/>
  <c r="G17" i="1"/>
  <c r="G53" i="3"/>
  <c r="G62" s="1"/>
  <c r="I52"/>
  <c r="I62" l="1"/>
  <c r="I53"/>
  <c r="J17" i="1"/>
  <c r="I17"/>
  <c r="I18"/>
  <c r="J18"/>
  <c r="I22" l="1"/>
  <c r="I19"/>
  <c r="J19"/>
  <c r="I13" l="1"/>
  <c r="J13"/>
  <c r="C12" i="4" s="1"/>
  <c r="E12" l="1"/>
  <c r="D12"/>
  <c r="J16" i="1"/>
  <c r="C15" i="4" s="1"/>
  <c r="I16" i="1"/>
  <c r="J21"/>
  <c r="C18" i="4" s="1"/>
  <c r="I21" i="1"/>
  <c r="E18" i="4" l="1"/>
  <c r="D18"/>
  <c r="D15"/>
  <c r="E15"/>
  <c r="C21"/>
  <c r="J25" i="1"/>
  <c r="J26"/>
  <c r="J24" l="1"/>
  <c r="E22" i="4"/>
  <c r="E24" s="1"/>
  <c r="D22"/>
  <c r="D23" s="1"/>
  <c r="D25" s="1"/>
  <c r="D24" l="1"/>
  <c r="E23"/>
  <c r="E26" s="1"/>
  <c r="E25" l="1"/>
</calcChain>
</file>

<file path=xl/sharedStrings.xml><?xml version="1.0" encoding="utf-8"?>
<sst xmlns="http://schemas.openxmlformats.org/spreadsheetml/2006/main" count="337" uniqueCount="192">
  <si>
    <t>ITEM</t>
  </si>
  <si>
    <t>CÓDIGO</t>
  </si>
  <si>
    <t>DESCRIÇÃO</t>
  </si>
  <si>
    <t>FONTE</t>
  </si>
  <si>
    <t>UNID</t>
  </si>
  <si>
    <t>QUANTIDADE</t>
  </si>
  <si>
    <t>PREÇO UNITÁRIO R$</t>
  </si>
  <si>
    <t>PREÇO TOTAL R$</t>
  </si>
  <si>
    <t>SEM BDI</t>
  </si>
  <si>
    <t>COM BDI</t>
  </si>
  <si>
    <t>1</t>
  </si>
  <si>
    <t>SERVIÇOS PRELIMINARES</t>
  </si>
  <si>
    <t>1.1</t>
  </si>
  <si>
    <t>SINAPI</t>
  </si>
  <si>
    <t>M2</t>
  </si>
  <si>
    <t>2</t>
  </si>
  <si>
    <t>PAVIMENTAÇÃO ASFÁLTICA</t>
  </si>
  <si>
    <t>2.1</t>
  </si>
  <si>
    <t>EXECUÇÃO DE PINTURA DE LIGAÇÃO COM EMULSÃO ASFÁLTICA RR-2C, PARA O FECHAMENTO DE VALAS. AF_12/2020</t>
  </si>
  <si>
    <t>2.2</t>
  </si>
  <si>
    <t>95995</t>
  </si>
  <si>
    <t>M3</t>
  </si>
  <si>
    <t>TRANSPORTE COM CAMINHÃO BASCULANTE DE 18 M³, EM VIA URBANA PAVIMENTADA, ADICIONAL PARA DMT EXCEDENTE A 30 KM (UNIDADE: TXKM). AF_07/2020</t>
  </si>
  <si>
    <t>TXKM</t>
  </si>
  <si>
    <t>2.5</t>
  </si>
  <si>
    <t>3</t>
  </si>
  <si>
    <t>SINALIZAÇÃO HORIZONTAL</t>
  </si>
  <si>
    <t>3.1</t>
  </si>
  <si>
    <t>102512</t>
  </si>
  <si>
    <t>PINTURA DE EIXO VIÁRIO SOBRE ASFALTO COM TINTA RETRORREFLETIVA A BASE DE RESINA ACRÍLICA COM MICROESFERAS DE VIDRO, APLICAÇÃO MECÂNICA COM DEMARCADORA AUTOPROPELIDA. AF_05/2021</t>
  </si>
  <si>
    <t>M</t>
  </si>
  <si>
    <t>VALOR BDI TOTAL:</t>
  </si>
  <si>
    <t>VALOR ORÇAMENTO:</t>
  </si>
  <si>
    <t>VALOR TOTAL:</t>
  </si>
  <si>
    <t>COMPOSIÇOES DE SERVIÇOS</t>
  </si>
  <si>
    <t>COMPOSIÇÃO 01</t>
  </si>
  <si>
    <t xml:space="preserve">Preço Adotado: </t>
  </si>
  <si>
    <t>Unid: M2</t>
  </si>
  <si>
    <t>Código</t>
  </si>
  <si>
    <t>Descrição</t>
  </si>
  <si>
    <t>Unidade</t>
  </si>
  <si>
    <t>Coeficiente</t>
  </si>
  <si>
    <t>Preço</t>
  </si>
  <si>
    <t>Total</t>
  </si>
  <si>
    <t>MAO DE OBRA</t>
  </si>
  <si>
    <t>88316 - SINAPI</t>
  </si>
  <si>
    <t>SERVENTE</t>
  </si>
  <si>
    <t>H</t>
  </si>
  <si>
    <t>TOTAL MAO DE OBRA</t>
  </si>
  <si>
    <t>MATERIAIS</t>
  </si>
  <si>
    <t>11061 - SINAPI</t>
  </si>
  <si>
    <t>CHAPA DE ACO GALVANIZADA BITOLA GSG 30, E = 0,35 MM (2,80 KG/M2)</t>
  </si>
  <si>
    <t>KG</t>
  </si>
  <si>
    <t>20247 - SINAPI</t>
  </si>
  <si>
    <t>PREGO DE ACO POLIDO COM CABECA 15 X 15 (1 1/4 X 13)</t>
  </si>
  <si>
    <t>4491 - SINAPI</t>
  </si>
  <si>
    <t>PONTALETE *7,5 X 7,5* CM EM PINUS, MISTA OU EQUIVALENTE DA REGIAO - BRUTA</t>
  </si>
  <si>
    <t>43647 - SINAPI</t>
  </si>
  <si>
    <t>TINTA ESMALTE SINTETICO STANDARD BRILHANTE</t>
  </si>
  <si>
    <t>L</t>
  </si>
  <si>
    <t>TOTAL MATERIAIS</t>
  </si>
  <si>
    <t>Total Simples</t>
  </si>
  <si>
    <t>Encargos</t>
  </si>
  <si>
    <t>INCLUSOS</t>
  </si>
  <si>
    <t>BDI</t>
  </si>
  <si>
    <t>TOTAL GERAL</t>
  </si>
  <si>
    <t>Unid: M²</t>
  </si>
  <si>
    <t>SERVENTE COM ENCARGOS COMPLEMENTARES</t>
  </si>
  <si>
    <t>EMULSAO ASFALTICA CATIONICA RR-2C PARA USO EM PAVIMENTACAO ASFALTICA (COLETADO CAIXA NA ANP ACRESCIDO DE ICMS)</t>
  </si>
  <si>
    <t>ESPARGIDOR DE ASFALTO PRESSURIZADO, TANQUE 6 M3 COM ISOLAÇÃO TÉRMICA, AQUECIDO COM 2 MAÇARICOS, COM BARRA ESPARGIDORA 3,60 M, MONTADO SOBRE CAMINHÃO TOCO, PBT 14.300 KG, POTÊNCIA 185 CV - CHP DIURNO. AF_08/2015</t>
  </si>
  <si>
    <t>CHP</t>
  </si>
  <si>
    <t>ESPARGIDOR DE ASFALTO PRESSURIZADO, TANQUE 6 M3 COM ISOLAÇÃO TÉRMICA, AQUECIDO COM 2 MAÇARICOS, COM BARRA ESPARGIDORA 3,60 M, MONTADO SOBRE CAMINHÃO TOCO, PBT 14.300 KG, POTÊNCIA 185 CV - CHI DIURNO. AF_08/2015</t>
  </si>
  <si>
    <t>CHI</t>
  </si>
  <si>
    <t>TRATOR DE PNEUS, POTÊNCIA 85 CV, TRAÇÃO 4X4, PESO COM LASTRO DE 4.675 KG - CHP DIURNO. AF_06/2014</t>
  </si>
  <si>
    <t>TRATOR DE PNEUS, POTÊNCIA 85 CV, TRAÇÃO 4X4, PESO COM LASTRO DE 4.675 KG - CHI DIURNO. AF_06/2014</t>
  </si>
  <si>
    <t>EXECUÇÃO DE PAVIMENTO COM APLICAÇÃO DE CONCRETO ASFÁLTICO, CAMADA DE ROLAMENTO - EXCLUSIVE CARGA E TRANSPORTE. AF_11/2019</t>
  </si>
  <si>
    <t>DATA:</t>
  </si>
  <si>
    <t>BDI:</t>
  </si>
  <si>
    <t>FONTE:</t>
  </si>
  <si>
    <t>VERSÃO</t>
  </si>
  <si>
    <t>MÊS</t>
  </si>
  <si>
    <t>REF.</t>
  </si>
  <si>
    <t>SEM DESONERAÇÃO</t>
  </si>
  <si>
    <t>LOCAL:</t>
  </si>
  <si>
    <t>PRÓPRIOS</t>
  </si>
  <si>
    <t>COMPOSIÇÕES PRÓPRIAS</t>
  </si>
  <si>
    <t>Planilha Orçamentária Sintética</t>
  </si>
  <si>
    <t>PREFEITURA MUNICPAL DE VERDEJANTE</t>
  </si>
  <si>
    <t>CAPEAMENTO ASFÁLTICO DE VIAS</t>
  </si>
  <si>
    <t>NOV</t>
  </si>
  <si>
    <t>FORNECIMENTO E INSTALAÇÃO DE PLACA DE OBRA COM CHAPA GALVANIZADA E ESTRUTURA DE MADEIRA. AF_03/2022_PS</t>
  </si>
  <si>
    <t>SET</t>
  </si>
  <si>
    <t>COMPRIMENTO (M)</t>
  </si>
  <si>
    <t>ALTURA (M)</t>
  </si>
  <si>
    <t>TAXA</t>
  </si>
  <si>
    <t>ÁREA (M²)</t>
  </si>
  <si>
    <t>PLACA DE OBRA EM CHAPA DE ACO GALVANIZADO</t>
  </si>
  <si>
    <t>ESP.  CAMADA</t>
  </si>
  <si>
    <t xml:space="preserve">NOME DA RUA </t>
  </si>
  <si>
    <t>EXTENSÃO</t>
  </si>
  <si>
    <t>LARGURA</t>
  </si>
  <si>
    <t>ÁREA</t>
  </si>
  <si>
    <t>VOLUME (M³)</t>
  </si>
  <si>
    <t>PESO (TON)</t>
  </si>
  <si>
    <t>TOTAL</t>
  </si>
  <si>
    <t>FAIXA DOS BORDOS (CONTÍNUAS)</t>
  </si>
  <si>
    <t>FAIXA CENTRAL (DESCONTÍNUAS)</t>
  </si>
  <si>
    <t>MEMÓRIA DE CÁLCULO</t>
  </si>
  <si>
    <t>DISTRITO DE GROSSOS</t>
  </si>
  <si>
    <t>T X KM</t>
  </si>
  <si>
    <t>DMT</t>
  </si>
  <si>
    <t>SUB-TOTAL</t>
  </si>
  <si>
    <t>CRONOGRAMA FISICO-FINANCEIRO</t>
  </si>
  <si>
    <t xml:space="preserve">     TOTAL R$</t>
  </si>
  <si>
    <t>1º MÊS</t>
  </si>
  <si>
    <t>2º MÊS</t>
  </si>
  <si>
    <t>1.0</t>
  </si>
  <si>
    <t>2.0</t>
  </si>
  <si>
    <t>3.0</t>
  </si>
  <si>
    <t>Sub-Total</t>
  </si>
  <si>
    <t>VALOR MENSAL R$</t>
  </si>
  <si>
    <t>VALOR MENSAL ACUMULADO R$</t>
  </si>
  <si>
    <t>PERCENTUAL SIMPLES (%)</t>
  </si>
  <si>
    <t>PERCENTUAL ACUMULADO (%)</t>
  </si>
  <si>
    <r>
      <t>RECURSOS:</t>
    </r>
    <r>
      <rPr>
        <sz val="8"/>
        <color theme="1"/>
        <rFont val="Arial"/>
        <family val="2"/>
      </rPr>
      <t xml:space="preserve"> PRÓPRIOS</t>
    </r>
  </si>
  <si>
    <t>COMP. 01</t>
  </si>
  <si>
    <t>COMP. 01 - COMPOSIÇÃO 01</t>
  </si>
  <si>
    <t>COMPOSIÇÃO PRÓPRIA - BASEADA NA SINAPI DE 06/2021</t>
  </si>
  <si>
    <t>SET 09/2023</t>
  </si>
  <si>
    <t>NOV 11/2022</t>
  </si>
  <si>
    <t>PLANILHA DE COMPOSIÇÃO DE BDI</t>
  </si>
  <si>
    <t>AGENTE PROMOTOR/FINANCEIRO :</t>
  </si>
  <si>
    <t>PREFEITURA MUNICIPAL DE VERDEJANTE</t>
  </si>
  <si>
    <t>ENDEREÇO:</t>
  </si>
  <si>
    <t>DESPESAS INDIRETAS</t>
  </si>
  <si>
    <t>CÁLCULO DO BDI</t>
  </si>
  <si>
    <t>TIPO</t>
  </si>
  <si>
    <t>TAXA (%)</t>
  </si>
  <si>
    <t>AC</t>
  </si>
  <si>
    <t>Administração Central</t>
  </si>
  <si>
    <t xml:space="preserve">BDI </t>
  </si>
  <si>
    <t>=</t>
  </si>
  <si>
    <t>(1 + AC)</t>
  </si>
  <si>
    <t>x</t>
  </si>
  <si>
    <t>(1 + R)</t>
  </si>
  <si>
    <t>(1 + SG)</t>
  </si>
  <si>
    <t>(1 + L)</t>
  </si>
  <si>
    <t>(1 + DF)</t>
  </si>
  <si>
    <t>-</t>
  </si>
  <si>
    <t>R</t>
  </si>
  <si>
    <t>Riscos</t>
  </si>
  <si>
    <t>(1 - I)</t>
  </si>
  <si>
    <t>SG</t>
  </si>
  <si>
    <t xml:space="preserve">Seguro e Garantia </t>
  </si>
  <si>
    <t>BENEFÍCIOS</t>
  </si>
  <si>
    <t xml:space="preserve">BDI  = </t>
  </si>
  <si>
    <t>(</t>
  </si>
  <si>
    <t>)    (</t>
  </si>
  <si>
    <t>)     (</t>
  </si>
  <si>
    <t>)       (</t>
  </si>
  <si>
    <t>)</t>
  </si>
  <si>
    <t>( 1</t>
  </si>
  <si>
    <t>Lucro</t>
  </si>
  <si>
    <t>IMPOSTOS</t>
  </si>
  <si>
    <t>a</t>
  </si>
  <si>
    <t>COFINS</t>
  </si>
  <si>
    <t>b</t>
  </si>
  <si>
    <t>PIS</t>
  </si>
  <si>
    <t>c</t>
  </si>
  <si>
    <t>ISS</t>
  </si>
  <si>
    <t>d</t>
  </si>
  <si>
    <t>CPRB (c/ des.)</t>
  </si>
  <si>
    <t>Σ IMPOSTOS (I)  =  (a + b + c + d)</t>
  </si>
  <si>
    <t>DESPESAS FINANCEIRAS</t>
  </si>
  <si>
    <t>DF</t>
  </si>
  <si>
    <t>Despesas Financeiras</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</si>
  <si>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</si>
  <si>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</si>
  <si>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</si>
  <si>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RECURSO: PRÓPRIOS</t>
  </si>
  <si>
    <t>RECURSO:</t>
  </si>
  <si>
    <t>RUA COMÉRCIO - LADO ESQUERDO</t>
  </si>
  <si>
    <t>RUA COMÉRCIO - LADO DIREITO</t>
  </si>
  <si>
    <t>RUA COMÉRCIO 3 - AVENIDA IGREJA</t>
  </si>
  <si>
    <t>PÁTIO DA IGREJA</t>
  </si>
  <si>
    <t>CANTEIRO 1 RUA DO COMÉRCIO</t>
  </si>
  <si>
    <t>CANTEIRO 2 RUA  DO COMÉRCIO</t>
  </si>
  <si>
    <t>CANTEIRO 3 RUA  DO COMÉRCIO</t>
  </si>
  <si>
    <t xml:space="preserve">RUA COMÉRCIO 2 </t>
  </si>
  <si>
    <t>TRAVESSA DA MATRIZ</t>
  </si>
  <si>
    <t>DISTRITO DE MALHADA DA AREIA: RUA DO COMÉRCIO, RUA DO COMÉRCIO II, RUA DO COMÉRCIO III E RUA DA MATRIZ.</t>
  </si>
  <si>
    <t>CAPEAMENTO ASFÁLTICO DE VIAS NO DISTRITO DE MALHADAREIA/VERDEJANTE-PE</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</si>
</sst>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R\$\ #,##0.00"/>
    <numFmt numFmtId="165" formatCode="#,##0.00\ ;&quot; (&quot;#,##0.00\);&quot; -&quot;#\ ;@\ "/>
    <numFmt numFmtId="166" formatCode="_(* #,##0.00_);_(* \(#,##0.00\);_(* &quot;-&quot;??_);_(@_)"/>
    <numFmt numFmtId="167" formatCode="0.0000"/>
    <numFmt numFmtId="168" formatCode="&quot;R$ &quot;#,##0.00"/>
    <numFmt numFmtId="169" formatCode="0.000000000"/>
    <numFmt numFmtId="170" formatCode="General_)"/>
    <numFmt numFmtId="171" formatCode="&quot;R$&quot;\ #,##0.00"/>
    <numFmt numFmtId="172" formatCode="0.00000"/>
    <numFmt numFmtId="173" formatCode="#,##0.0000"/>
  </numFmts>
  <fonts count="40">
    <font>
      <sz val="11"/>
      <color theme="1"/>
      <name val="Calibri"/>
      <family val="2"/>
      <scheme val="minor"/>
    </font>
    <font>
      <b/>
      <sz val="6"/>
      <color rgb="FF000000"/>
      <name val="Arial"/>
      <family val="2"/>
    </font>
    <font>
      <sz val="6"/>
      <color rgb="FF000000"/>
      <name val="Arial"/>
      <family val="2"/>
    </font>
    <font>
      <b/>
      <sz val="5"/>
      <color rgb="FF000000"/>
      <name val="Arial"/>
      <family val="2"/>
    </font>
    <font>
      <sz val="11"/>
      <color theme="1"/>
      <name val="Calibri"/>
      <family val="2"/>
      <scheme val="minor"/>
    </font>
    <font>
      <sz val="6"/>
      <color theme="1"/>
      <name val="Calibri"/>
      <family val="2"/>
      <scheme val="minor"/>
    </font>
    <font>
      <b/>
      <sz val="8"/>
      <color rgb="FF000000"/>
      <name val="Arial"/>
      <family val="2"/>
    </font>
    <font>
      <b/>
      <sz val="11"/>
      <color theme="1"/>
      <name val="Calibri"/>
      <family val="2"/>
      <scheme val="minor"/>
    </font>
    <font>
      <sz val="10"/>
      <name val="Arial"/>
      <family val="2"/>
    </font>
    <font>
      <sz val="9"/>
      <color indexed="8"/>
      <name val="Arial"/>
      <family val="2"/>
    </font>
    <font>
      <b/>
      <sz val="10"/>
      <name val="Arial"/>
      <family val="2"/>
    </font>
    <font>
      <b/>
      <sz val="9"/>
      <color indexed="8"/>
      <name val="Arial"/>
      <family val="2"/>
    </font>
    <font>
      <b/>
      <sz val="14"/>
      <color indexed="8"/>
      <name val="Arial"/>
      <family val="2"/>
    </font>
    <font>
      <sz val="11"/>
      <color indexed="8"/>
      <name val="Arial"/>
      <family val="2"/>
    </font>
    <font>
      <b/>
      <sz val="16"/>
      <color rgb="FFFF0000"/>
      <name val="Arial"/>
      <family val="2"/>
    </font>
    <font>
      <b/>
      <sz val="10"/>
      <color indexed="8"/>
      <name val="Arial"/>
      <family val="2"/>
    </font>
    <font>
      <sz val="8"/>
      <color indexed="8"/>
      <name val="Arial"/>
      <family val="2"/>
    </font>
    <font>
      <b/>
      <sz val="8"/>
      <color indexed="8"/>
      <name val="Arial"/>
      <family val="2"/>
    </font>
    <font>
      <i/>
      <sz val="9"/>
      <color indexed="8"/>
      <name val="Arial"/>
      <family val="2"/>
    </font>
    <font>
      <sz val="6"/>
      <name val="Arial"/>
      <family val="2"/>
    </font>
    <font>
      <b/>
      <sz val="15"/>
      <color theme="1"/>
      <name val="Arial"/>
      <family val="2"/>
    </font>
    <font>
      <sz val="8"/>
      <color theme="1"/>
      <name val="Arial"/>
      <family val="2"/>
    </font>
    <font>
      <sz val="7"/>
      <color theme="1"/>
      <name val="Arial"/>
      <family val="2"/>
    </font>
    <font>
      <b/>
      <sz val="7"/>
      <color theme="1"/>
      <name val="Arial"/>
      <family val="2"/>
    </font>
    <font>
      <b/>
      <sz val="11"/>
      <color theme="1"/>
      <name val="Arial"/>
      <family val="2"/>
    </font>
    <font>
      <b/>
      <sz val="8"/>
      <color theme="1"/>
      <name val="Arial"/>
      <family val="2"/>
    </font>
    <font>
      <sz val="9"/>
      <color theme="1"/>
      <name val="Arial"/>
      <family val="2"/>
    </font>
    <font>
      <b/>
      <sz val="16"/>
      <name val="Arial"/>
      <family val="1"/>
    </font>
    <font>
      <b/>
      <sz val="16"/>
      <name val="Times New Roman"/>
      <family val="1"/>
    </font>
    <font>
      <b/>
      <sz val="10"/>
      <color theme="1"/>
      <name val="Calibri"/>
      <family val="2"/>
      <scheme val="minor"/>
    </font>
    <font>
      <b/>
      <sz val="10"/>
      <color theme="1"/>
      <name val="Arial"/>
      <family val="2"/>
    </font>
    <font>
      <sz val="10"/>
      <color theme="1"/>
      <name val="Arial"/>
      <family val="2"/>
    </font>
    <font>
      <sz val="12"/>
      <name val="Courier"/>
      <family val="3"/>
    </font>
    <font>
      <sz val="12"/>
      <color indexed="8"/>
      <name val="Times New Roman"/>
      <family val="1"/>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1"/>
      <name val="Arial"/>
      <family val="2"/>
    </font>
    <font>
      <b/>
      <sz val="16"/>
      <name val="Arial"/>
      <family val="2"/>
    </font>
  </fonts>
  <fills count="28">
    <fill>
      <patternFill patternType="none"/>
    </fill>
    <fill>
      <patternFill patternType="gray125"/>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0" tint="-4.9989318521683403E-2"/>
        <bgColor indexed="64"/>
      </patternFill>
    </fill>
    <fill>
      <patternFill patternType="solid">
        <fgColor theme="3" tint="0.79998168889431442"/>
        <bgColor indexed="51"/>
      </patternFill>
    </fill>
    <fill>
      <patternFill patternType="solid">
        <fgColor indexed="22"/>
        <bgColor indexed="47"/>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47"/>
      </patternFill>
    </fill>
    <fill>
      <patternFill patternType="solid">
        <fgColor theme="2" tint="-9.9978637043366805E-2"/>
        <bgColor indexed="47"/>
      </patternFill>
    </fill>
    <fill>
      <patternFill patternType="solid">
        <fgColor theme="0" tint="-4.9989318521683403E-2"/>
        <bgColor indexed="27"/>
      </patternFill>
    </fill>
    <fill>
      <patternFill patternType="solid">
        <fgColor theme="0" tint="-0.14999847407452621"/>
        <bgColor indexed="51"/>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FBD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9"/>
        <bgColor indexed="47"/>
      </patternFill>
    </fill>
  </fills>
  <borders count="4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12">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8" fillId="10" borderId="1" applyFill="0" applyBorder="0" applyAlignment="0" applyProtection="0"/>
    <xf numFmtId="166" fontId="8" fillId="10" borderId="1" applyFont="0" applyFill="0" applyBorder="0" applyAlignment="0" applyProtection="0"/>
    <xf numFmtId="0" fontId="8" fillId="10" borderId="1"/>
    <xf numFmtId="0" fontId="8" fillId="10" borderId="1"/>
    <xf numFmtId="166" fontId="8" fillId="10" borderId="1" applyFont="0" applyFill="0" applyBorder="0" applyAlignment="0" applyProtection="0"/>
    <xf numFmtId="169" fontId="32" fillId="10" borderId="1"/>
    <xf numFmtId="9" fontId="8" fillId="10" borderId="1" applyFont="0" applyFill="0" applyBorder="0" applyAlignment="0" applyProtection="0"/>
    <xf numFmtId="0" fontId="4" fillId="10" borderId="1"/>
  </cellStyleXfs>
  <cellXfs count="357">
    <xf numFmtId="0" fontId="0" fillId="0" borderId="0" xfId="0"/>
    <xf numFmtId="0" fontId="1" fillId="3" borderId="2" xfId="0" applyNumberFormat="1" applyFont="1" applyFill="1" applyBorder="1" applyAlignment="1" applyProtection="1">
      <alignment horizontal="center" vertical="center" wrapText="1"/>
    </xf>
    <xf numFmtId="164" fontId="1" fillId="4" borderId="2" xfId="0" applyNumberFormat="1" applyFont="1" applyFill="1" applyBorder="1" applyAlignment="1" applyProtection="1">
      <alignment horizontal="right" vertical="center" wrapText="1"/>
    </xf>
    <xf numFmtId="0" fontId="2" fillId="5" borderId="2" xfId="0" applyNumberFormat="1" applyFont="1" applyFill="1" applyBorder="1" applyAlignment="1" applyProtection="1">
      <alignment horizontal="left" vertical="center" wrapText="1"/>
    </xf>
    <xf numFmtId="0" fontId="2" fillId="6" borderId="2" xfId="0" applyNumberFormat="1" applyFont="1" applyFill="1" applyBorder="1" applyAlignment="1" applyProtection="1">
      <alignment horizontal="center" vertical="center" wrapText="1"/>
    </xf>
    <xf numFmtId="4" fontId="2" fillId="7" borderId="2" xfId="0" applyNumberFormat="1" applyFont="1" applyFill="1" applyBorder="1" applyAlignment="1" applyProtection="1">
      <alignment horizontal="right" vertical="center" wrapText="1"/>
    </xf>
    <xf numFmtId="164" fontId="2" fillId="8" borderId="2" xfId="0" applyNumberFormat="1" applyFont="1" applyFill="1" applyBorder="1" applyAlignment="1" applyProtection="1">
      <alignment horizontal="right" vertical="center" wrapText="1"/>
    </xf>
    <xf numFmtId="0" fontId="0" fillId="9" borderId="0" xfId="0" applyNumberFormat="1" applyFont="1" applyFill="1" applyBorder="1" applyAlignment="1" applyProtection="1">
      <alignment wrapText="1"/>
      <protection locked="0"/>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4" fontId="2" fillId="0" borderId="2" xfId="0" applyNumberFormat="1" applyFont="1" applyFill="1" applyBorder="1" applyAlignment="1" applyProtection="1">
      <alignment horizontal="right" vertical="center" wrapText="1"/>
    </xf>
    <xf numFmtId="164" fontId="2" fillId="0" borderId="2" xfId="0" applyNumberFormat="1" applyFont="1" applyFill="1" applyBorder="1" applyAlignment="1" applyProtection="1">
      <alignment horizontal="right" vertical="center" wrapText="1"/>
    </xf>
    <xf numFmtId="44" fontId="2" fillId="10" borderId="2" xfId="1" applyFont="1" applyFill="1" applyBorder="1" applyAlignment="1" applyProtection="1">
      <alignment horizontal="right" vertical="center" wrapText="1"/>
    </xf>
    <xf numFmtId="9" fontId="0" fillId="0" borderId="0" xfId="0" applyNumberFormat="1"/>
    <xf numFmtId="0" fontId="5" fillId="0" borderId="0" xfId="0" applyFont="1" applyAlignment="1">
      <alignment wrapText="1"/>
    </xf>
    <xf numFmtId="0" fontId="2" fillId="5" borderId="1" xfId="0" applyNumberFormat="1" applyFont="1" applyFill="1" applyBorder="1" applyAlignment="1" applyProtection="1">
      <alignment horizontal="left" vertical="center" wrapText="1"/>
    </xf>
    <xf numFmtId="0" fontId="2" fillId="6" borderId="1" xfId="0" applyNumberFormat="1" applyFont="1" applyFill="1" applyBorder="1" applyAlignment="1" applyProtection="1">
      <alignment horizontal="center" vertical="center" wrapText="1"/>
    </xf>
    <xf numFmtId="4" fontId="2" fillId="7" borderId="1" xfId="0" applyNumberFormat="1" applyFont="1" applyFill="1" applyBorder="1" applyAlignment="1" applyProtection="1">
      <alignment horizontal="right" vertical="center" wrapText="1"/>
    </xf>
    <xf numFmtId="164" fontId="2" fillId="8" borderId="1" xfId="0" applyNumberFormat="1" applyFont="1" applyFill="1" applyBorder="1" applyAlignment="1" applyProtection="1">
      <alignment horizontal="right" vertical="center" wrapText="1"/>
    </xf>
    <xf numFmtId="0" fontId="13" fillId="0" borderId="0" xfId="0" applyFont="1"/>
    <xf numFmtId="0" fontId="15" fillId="13" borderId="4" xfId="0" applyFont="1" applyFill="1" applyBorder="1" applyAlignment="1">
      <alignment vertical="center" wrapText="1"/>
    </xf>
    <xf numFmtId="0" fontId="13" fillId="0" borderId="4" xfId="0" applyFont="1" applyBorder="1"/>
    <xf numFmtId="0" fontId="10" fillId="12" borderId="4" xfId="0" applyFont="1" applyFill="1" applyBorder="1" applyAlignment="1">
      <alignment horizontal="center" vertical="center" wrapText="1"/>
    </xf>
    <xf numFmtId="0" fontId="9" fillId="0" borderId="4" xfId="0" applyFont="1" applyBorder="1" applyAlignment="1">
      <alignment horizontal="center" vertical="center" wrapText="1"/>
    </xf>
    <xf numFmtId="2"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xf numFmtId="0" fontId="9" fillId="13" borderId="4" xfId="0" applyFont="1" applyFill="1" applyBorder="1" applyAlignment="1">
      <alignment horizontal="right" vertical="center" wrapText="1"/>
    </xf>
    <xf numFmtId="0" fontId="18" fillId="13" borderId="4" xfId="0" applyFont="1" applyFill="1" applyBorder="1" applyAlignment="1">
      <alignment horizontal="right" vertical="center" wrapText="1"/>
    </xf>
    <xf numFmtId="0" fontId="11" fillId="13" borderId="4" xfId="0" applyFont="1" applyFill="1" applyBorder="1" applyAlignment="1">
      <alignment horizontal="right" vertical="center" wrapText="1"/>
    </xf>
    <xf numFmtId="167" fontId="9" fillId="0" borderId="4" xfId="0" applyNumberFormat="1" applyFont="1" applyBorder="1" applyAlignment="1">
      <alignment horizontal="right" vertical="center" wrapText="1"/>
    </xf>
    <xf numFmtId="0" fontId="11" fillId="10" borderId="1" xfId="0" applyFont="1" applyFill="1" applyBorder="1" applyAlignment="1">
      <alignment horizontal="right" vertical="center" wrapText="1"/>
    </xf>
    <xf numFmtId="0" fontId="13" fillId="10" borderId="0" xfId="0" applyFont="1" applyFill="1"/>
    <xf numFmtId="0" fontId="19" fillId="5" borderId="2" xfId="0" applyNumberFormat="1" applyFont="1" applyFill="1" applyBorder="1" applyAlignment="1" applyProtection="1">
      <alignment horizontal="left" vertical="center" wrapText="1"/>
    </xf>
    <xf numFmtId="0" fontId="21" fillId="0" borderId="0" xfId="0" applyFont="1"/>
    <xf numFmtId="0" fontId="22" fillId="10" borderId="1" xfId="0" applyNumberFormat="1" applyFont="1" applyFill="1" applyBorder="1" applyAlignment="1" applyProtection="1">
      <alignment wrapText="1"/>
      <protection locked="0"/>
    </xf>
    <xf numFmtId="0" fontId="23" fillId="10" borderId="1" xfId="0" applyNumberFormat="1" applyFont="1" applyFill="1" applyBorder="1" applyAlignment="1" applyProtection="1">
      <alignment horizontal="center" wrapText="1"/>
      <protection locked="0"/>
    </xf>
    <xf numFmtId="0" fontId="22" fillId="0" borderId="0" xfId="0" applyFont="1"/>
    <xf numFmtId="14" fontId="21" fillId="10" borderId="4" xfId="0" applyNumberFormat="1" applyFont="1" applyFill="1" applyBorder="1" applyAlignment="1" applyProtection="1">
      <alignment horizontal="left" vertical="center" wrapText="1"/>
      <protection locked="0"/>
    </xf>
    <xf numFmtId="0" fontId="25" fillId="10" borderId="4" xfId="0" applyNumberFormat="1" applyFont="1" applyFill="1" applyBorder="1" applyAlignment="1" applyProtection="1">
      <alignment horizontal="right" vertical="center" wrapText="1"/>
      <protection locked="0"/>
    </xf>
    <xf numFmtId="10" fontId="21" fillId="10" borderId="4" xfId="0" applyNumberFormat="1" applyFont="1" applyFill="1" applyBorder="1" applyAlignment="1" applyProtection="1">
      <alignment horizontal="center" vertical="center" wrapText="1"/>
      <protection locked="0"/>
    </xf>
    <xf numFmtId="10" fontId="21" fillId="10" borderId="4" xfId="0" applyNumberFormat="1" applyFont="1" applyFill="1" applyBorder="1" applyAlignment="1" applyProtection="1">
      <alignment horizontal="center" wrapText="1"/>
      <protection locked="0"/>
    </xf>
    <xf numFmtId="0" fontId="25" fillId="14" borderId="4"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wrapText="1"/>
      <protection locked="0"/>
    </xf>
    <xf numFmtId="0" fontId="21" fillId="0" borderId="1" xfId="0" applyFont="1" applyBorder="1"/>
    <xf numFmtId="17" fontId="22" fillId="10" borderId="4" xfId="0" applyNumberFormat="1" applyFont="1" applyFill="1" applyBorder="1" applyAlignment="1" applyProtection="1">
      <alignment horizontal="center" vertical="center" wrapText="1"/>
      <protection locked="0"/>
    </xf>
    <xf numFmtId="0" fontId="22" fillId="10" borderId="4" xfId="0" applyNumberFormat="1" applyFont="1" applyFill="1" applyBorder="1" applyAlignment="1" applyProtection="1">
      <alignment horizontal="center" vertical="center" wrapText="1"/>
      <protection locked="0"/>
    </xf>
    <xf numFmtId="0" fontId="26" fillId="10" borderId="5" xfId="0" applyNumberFormat="1" applyFont="1" applyFill="1" applyBorder="1" applyAlignment="1" applyProtection="1">
      <alignment vertical="center" wrapText="1"/>
      <protection locked="0"/>
    </xf>
    <xf numFmtId="0" fontId="26" fillId="10" borderId="6" xfId="0" applyNumberFormat="1" applyFont="1" applyFill="1" applyBorder="1" applyAlignment="1" applyProtection="1">
      <alignment vertical="center" wrapText="1"/>
      <protection locked="0"/>
    </xf>
    <xf numFmtId="0" fontId="21" fillId="10" borderId="4" xfId="0" applyNumberFormat="1" applyFont="1" applyFill="1" applyBorder="1" applyAlignment="1" applyProtection="1">
      <alignment vertical="center" wrapText="1"/>
      <protection locked="0"/>
    </xf>
    <xf numFmtId="0" fontId="2" fillId="10" borderId="2" xfId="0" applyNumberFormat="1" applyFont="1" applyFill="1" applyBorder="1" applyAlignment="1" applyProtection="1">
      <alignment horizontal="center" vertical="center" wrapText="1"/>
    </xf>
    <xf numFmtId="0" fontId="2" fillId="10" borderId="2" xfId="0" applyNumberFormat="1" applyFont="1" applyFill="1" applyBorder="1" applyAlignment="1" applyProtection="1">
      <alignment horizontal="left" vertical="center" wrapText="1"/>
    </xf>
    <xf numFmtId="0" fontId="7" fillId="0" borderId="0" xfId="0" applyFont="1"/>
    <xf numFmtId="0" fontId="0" fillId="0" borderId="4" xfId="0" applyBorder="1"/>
    <xf numFmtId="2" fontId="0" fillId="0" borderId="4" xfId="0" applyNumberForma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7" fillId="0" borderId="1" xfId="0" applyFont="1" applyBorder="1"/>
    <xf numFmtId="0" fontId="0" fillId="15" borderId="4" xfId="0" applyFill="1" applyBorder="1" applyAlignment="1">
      <alignment vertical="center"/>
    </xf>
    <xf numFmtId="2" fontId="0" fillId="10" borderId="4" xfId="0" applyNumberFormat="1" applyFill="1" applyBorder="1" applyAlignment="1">
      <alignment horizontal="center"/>
    </xf>
    <xf numFmtId="0" fontId="0" fillId="0" borderId="1" xfId="0" applyBorder="1"/>
    <xf numFmtId="2" fontId="0" fillId="10" borderId="1" xfId="0" applyNumberFormat="1" applyFill="1" applyBorder="1" applyAlignment="1">
      <alignment horizontal="center"/>
    </xf>
    <xf numFmtId="0" fontId="0" fillId="10" borderId="5" xfId="0" applyFill="1" applyBorder="1" applyAlignment="1">
      <alignment wrapText="1"/>
    </xf>
    <xf numFmtId="2" fontId="0" fillId="0" borderId="0" xfId="0" applyNumberFormat="1" applyAlignment="1">
      <alignment horizontal="center"/>
    </xf>
    <xf numFmtId="2" fontId="0" fillId="0" borderId="0" xfId="0" applyNumberFormat="1"/>
    <xf numFmtId="0" fontId="0" fillId="0" borderId="4" xfId="0" applyBorder="1" applyAlignment="1">
      <alignment horizontal="center"/>
    </xf>
    <xf numFmtId="0" fontId="0" fillId="15" borderId="4" xfId="0" applyFill="1" applyBorder="1"/>
    <xf numFmtId="0" fontId="20" fillId="10" borderId="1" xfId="0" applyNumberFormat="1" applyFont="1" applyFill="1" applyBorder="1" applyAlignment="1" applyProtection="1">
      <alignment vertical="center" wrapText="1"/>
      <protection locked="0"/>
    </xf>
    <xf numFmtId="0" fontId="20" fillId="10" borderId="1" xfId="0" applyNumberFormat="1" applyFont="1" applyFill="1" applyBorder="1" applyAlignment="1" applyProtection="1">
      <alignment wrapText="1"/>
      <protection locked="0"/>
    </xf>
    <xf numFmtId="0" fontId="7" fillId="14" borderId="4" xfId="0" applyFont="1" applyFill="1" applyBorder="1" applyAlignment="1">
      <alignment horizontal="center" vertical="center"/>
    </xf>
    <xf numFmtId="0" fontId="29" fillId="14"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2" fontId="0" fillId="14" borderId="4" xfId="0" applyNumberFormat="1" applyFill="1" applyBorder="1" applyAlignment="1">
      <alignment horizontal="center"/>
    </xf>
    <xf numFmtId="0" fontId="7" fillId="14" borderId="4" xfId="0" applyFont="1" applyFill="1" applyBorder="1" applyAlignment="1">
      <alignment vertical="center"/>
    </xf>
    <xf numFmtId="2" fontId="7" fillId="14" borderId="4" xfId="0" applyNumberFormat="1" applyFont="1" applyFill="1" applyBorder="1" applyAlignment="1">
      <alignment horizontal="center"/>
    </xf>
    <xf numFmtId="0" fontId="7" fillId="14" borderId="4" xfId="0" applyFont="1" applyFill="1" applyBorder="1" applyAlignment="1">
      <alignment horizontal="center"/>
    </xf>
    <xf numFmtId="0" fontId="0" fillId="14" borderId="4" xfId="0" applyFill="1" applyBorder="1"/>
    <xf numFmtId="0" fontId="25" fillId="10"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vertical="center" wrapText="1"/>
      <protection locked="0"/>
    </xf>
    <xf numFmtId="0" fontId="25" fillId="14" borderId="5" xfId="0" applyNumberFormat="1" applyFont="1" applyFill="1" applyBorder="1" applyAlignment="1" applyProtection="1">
      <alignment wrapText="1"/>
      <protection locked="0"/>
    </xf>
    <xf numFmtId="17" fontId="21" fillId="10" borderId="4" xfId="0" applyNumberFormat="1" applyFont="1" applyFill="1" applyBorder="1" applyAlignment="1" applyProtection="1">
      <alignment vertical="center" wrapText="1"/>
      <protection locked="0"/>
    </xf>
    <xf numFmtId="0" fontId="21" fillId="0" borderId="0" xfId="0" applyFont="1" applyAlignment="1">
      <alignment horizontal="center"/>
    </xf>
    <xf numFmtId="14" fontId="31" fillId="10" borderId="4" xfId="0" applyNumberFormat="1" applyFont="1" applyFill="1" applyBorder="1" applyAlignment="1" applyProtection="1">
      <alignment horizontal="left" vertical="center" wrapText="1"/>
      <protection locked="0"/>
    </xf>
    <xf numFmtId="0" fontId="30" fillId="10" borderId="4" xfId="0" applyNumberFormat="1" applyFont="1" applyFill="1" applyBorder="1" applyAlignment="1" applyProtection="1">
      <alignment horizontal="right" vertical="center" wrapText="1"/>
      <protection locked="0"/>
    </xf>
    <xf numFmtId="10" fontId="31" fillId="10" borderId="4" xfId="0" applyNumberFormat="1" applyFont="1" applyFill="1" applyBorder="1" applyAlignment="1" applyProtection="1">
      <alignment horizontal="center" vertical="center" wrapText="1"/>
      <protection locked="0"/>
    </xf>
    <xf numFmtId="10" fontId="31" fillId="10" borderId="4" xfId="0" applyNumberFormat="1" applyFont="1" applyFill="1" applyBorder="1" applyAlignment="1" applyProtection="1">
      <alignment horizontal="center" wrapText="1"/>
      <protection locked="0"/>
    </xf>
    <xf numFmtId="0" fontId="30" fillId="14" borderId="5" xfId="0" applyNumberFormat="1" applyFont="1" applyFill="1" applyBorder="1" applyAlignment="1" applyProtection="1">
      <alignment wrapText="1"/>
      <protection locked="0"/>
    </xf>
    <xf numFmtId="0" fontId="30" fillId="14" borderId="4" xfId="0" applyNumberFormat="1" applyFont="1" applyFill="1" applyBorder="1" applyAlignment="1" applyProtection="1">
      <alignment horizontal="center" wrapText="1"/>
      <protection locked="0"/>
    </xf>
    <xf numFmtId="17" fontId="31" fillId="10" borderId="4" xfId="0" applyNumberFormat="1" applyFont="1" applyFill="1" applyBorder="1" applyAlignment="1" applyProtection="1">
      <alignment vertical="center" wrapText="1"/>
      <protection locked="0"/>
    </xf>
    <xf numFmtId="0" fontId="31" fillId="10" borderId="4" xfId="0" applyNumberFormat="1" applyFont="1" applyFill="1" applyBorder="1" applyAlignment="1" applyProtection="1">
      <alignment horizontal="center" vertical="center" wrapText="1"/>
      <protection locked="0"/>
    </xf>
    <xf numFmtId="0" fontId="31" fillId="10" borderId="4" xfId="0" applyNumberFormat="1" applyFont="1" applyFill="1" applyBorder="1" applyAlignment="1" applyProtection="1">
      <alignment vertical="center" wrapText="1"/>
      <protection locked="0"/>
    </xf>
    <xf numFmtId="0" fontId="21" fillId="10" borderId="11" xfId="0" applyNumberFormat="1" applyFont="1" applyFill="1" applyBorder="1" applyAlignment="1" applyProtection="1">
      <alignment wrapText="1"/>
      <protection locked="0"/>
    </xf>
    <xf numFmtId="0" fontId="21" fillId="10" borderId="12" xfId="0" applyNumberFormat="1" applyFont="1" applyFill="1" applyBorder="1" applyAlignment="1" applyProtection="1">
      <alignment wrapText="1"/>
      <protection locked="0"/>
    </xf>
    <xf numFmtId="0" fontId="31" fillId="10" borderId="6" xfId="0" applyNumberFormat="1" applyFont="1" applyFill="1" applyBorder="1" applyAlignment="1" applyProtection="1">
      <alignment horizontal="center" vertical="center" wrapText="1"/>
      <protection locked="0"/>
    </xf>
    <xf numFmtId="0" fontId="31" fillId="10" borderId="6" xfId="0" applyNumberFormat="1" applyFont="1" applyFill="1" applyBorder="1" applyAlignment="1" applyProtection="1">
      <alignment vertical="center" wrapText="1"/>
      <protection locked="0"/>
    </xf>
    <xf numFmtId="0" fontId="31" fillId="10" borderId="7" xfId="0" applyNumberFormat="1" applyFont="1" applyFill="1" applyBorder="1" applyAlignment="1" applyProtection="1">
      <alignment horizontal="center" vertical="center" wrapText="1"/>
      <protection locked="0"/>
    </xf>
    <xf numFmtId="0" fontId="27" fillId="15" borderId="11"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1" fillId="15" borderId="0" xfId="0" applyFont="1" applyFill="1" applyAlignment="1">
      <alignment horizontal="center"/>
    </xf>
    <xf numFmtId="0" fontId="0" fillId="15" borderId="0" xfId="0" applyFill="1"/>
    <xf numFmtId="0" fontId="8" fillId="10" borderId="1" xfId="6" applyBorder="1"/>
    <xf numFmtId="0" fontId="8" fillId="10" borderId="1" xfId="6"/>
    <xf numFmtId="0" fontId="8" fillId="10" borderId="1" xfId="7" applyFont="1" applyBorder="1"/>
    <xf numFmtId="166" fontId="0" fillId="10" borderId="1" xfId="8" applyFont="1" applyBorder="1"/>
    <xf numFmtId="0" fontId="10" fillId="14" borderId="4" xfId="6" applyFont="1" applyFill="1" applyBorder="1" applyAlignment="1">
      <alignment horizontal="center"/>
    </xf>
    <xf numFmtId="166" fontId="0" fillId="10" borderId="1" xfId="8" applyFont="1"/>
    <xf numFmtId="168" fontId="8" fillId="10" borderId="4" xfId="6" applyNumberFormat="1" applyFont="1" applyFill="1" applyBorder="1" applyAlignment="1">
      <alignment horizontal="center" vertical="center"/>
    </xf>
    <xf numFmtId="9" fontId="8" fillId="10" borderId="4" xfId="3" applyFont="1" applyFill="1" applyBorder="1" applyAlignment="1">
      <alignment horizontal="center" vertical="center"/>
    </xf>
    <xf numFmtId="170" fontId="33" fillId="10" borderId="4" xfId="9" applyNumberFormat="1" applyFont="1" applyFill="1" applyBorder="1" applyAlignment="1">
      <alignment horizontal="center" vertical="center"/>
    </xf>
    <xf numFmtId="168" fontId="8" fillId="10" borderId="4" xfId="6" applyNumberFormat="1" applyFont="1" applyFill="1" applyBorder="1" applyAlignment="1">
      <alignment horizontal="right" vertical="center"/>
    </xf>
    <xf numFmtId="168" fontId="10" fillId="10" borderId="16" xfId="6" applyNumberFormat="1" applyFont="1" applyFill="1" applyBorder="1" applyAlignment="1">
      <alignment vertical="center"/>
    </xf>
    <xf numFmtId="168" fontId="10" fillId="10" borderId="4" xfId="6" applyNumberFormat="1" applyFont="1" applyFill="1" applyBorder="1" applyAlignment="1">
      <alignment vertical="center"/>
    </xf>
    <xf numFmtId="4" fontId="10" fillId="10" borderId="4" xfId="6" applyNumberFormat="1" applyFont="1" applyFill="1" applyBorder="1"/>
    <xf numFmtId="9" fontId="10" fillId="10" borderId="4" xfId="3" applyFont="1" applyFill="1" applyBorder="1" applyAlignment="1">
      <alignment horizontal="center"/>
    </xf>
    <xf numFmtId="0" fontId="21" fillId="10" borderId="1" xfId="0" applyNumberFormat="1" applyFont="1" applyFill="1" applyBorder="1" applyAlignment="1" applyProtection="1">
      <alignment horizontal="center" wrapText="1"/>
      <protection locked="0"/>
    </xf>
    <xf numFmtId="0" fontId="21" fillId="10" borderId="1" xfId="0" applyNumberFormat="1" applyFont="1" applyFill="1" applyBorder="1" applyAlignment="1" applyProtection="1">
      <alignment horizontal="left" vertical="center" wrapText="1"/>
      <protection locked="0"/>
    </xf>
    <xf numFmtId="0" fontId="10" fillId="19" borderId="4" xfId="0" applyFont="1" applyFill="1" applyBorder="1" applyAlignment="1">
      <alignment horizontal="center" vertical="center" wrapText="1"/>
    </xf>
    <xf numFmtId="0" fontId="13" fillId="0" borderId="0" xfId="0" applyFont="1" applyFill="1"/>
    <xf numFmtId="2" fontId="9" fillId="13" borderId="4" xfId="0" applyNumberFormat="1" applyFont="1" applyFill="1" applyBorder="1" applyAlignment="1">
      <alignment horizontal="right" vertical="center" wrapText="1"/>
    </xf>
    <xf numFmtId="171" fontId="0" fillId="0" borderId="0" xfId="0" applyNumberFormat="1"/>
    <xf numFmtId="4" fontId="8" fillId="10" borderId="1" xfId="6" applyNumberFormat="1"/>
    <xf numFmtId="0" fontId="4" fillId="10" borderId="1" xfId="11"/>
    <xf numFmtId="0" fontId="36" fillId="10" borderId="29" xfId="11" applyFont="1" applyBorder="1" applyAlignment="1">
      <alignment horizontal="center" vertical="center"/>
    </xf>
    <xf numFmtId="0" fontId="4" fillId="10" borderId="30" xfId="11" applyBorder="1"/>
    <xf numFmtId="0" fontId="4" fillId="10" borderId="1" xfId="11" applyBorder="1"/>
    <xf numFmtId="0" fontId="4" fillId="10" borderId="21" xfId="11" applyBorder="1"/>
    <xf numFmtId="0" fontId="36" fillId="10" borderId="29" xfId="11" applyFont="1" applyBorder="1" applyAlignment="1">
      <alignment horizontal="center"/>
    </xf>
    <xf numFmtId="0" fontId="35" fillId="22" borderId="33" xfId="11" applyFont="1" applyFill="1" applyBorder="1" applyAlignment="1">
      <alignment horizontal="center"/>
    </xf>
    <xf numFmtId="0" fontId="35" fillId="22" borderId="36" xfId="11" applyFont="1" applyFill="1" applyBorder="1" applyAlignment="1">
      <alignment horizontal="center"/>
    </xf>
    <xf numFmtId="0" fontId="7" fillId="22" borderId="36" xfId="11" applyFont="1" applyFill="1" applyBorder="1"/>
    <xf numFmtId="0" fontId="36" fillId="10" borderId="30" xfId="11" applyFont="1" applyBorder="1" applyAlignment="1">
      <alignment horizontal="center"/>
    </xf>
    <xf numFmtId="0" fontId="36" fillId="10" borderId="1" xfId="11" applyFont="1" applyBorder="1" applyAlignment="1">
      <alignment horizontal="center"/>
    </xf>
    <xf numFmtId="0" fontId="35" fillId="23" borderId="12" xfId="11" applyFont="1" applyFill="1" applyBorder="1" applyAlignment="1">
      <alignment horizontal="right" vertical="center"/>
    </xf>
    <xf numFmtId="0" fontId="35" fillId="23" borderId="12" xfId="11" applyFont="1" applyFill="1" applyBorder="1" applyAlignment="1">
      <alignment horizontal="center"/>
    </xf>
    <xf numFmtId="0" fontId="35" fillId="23" borderId="12" xfId="11" applyFont="1" applyFill="1" applyBorder="1" applyAlignment="1">
      <alignment horizontal="left"/>
    </xf>
    <xf numFmtId="0" fontId="7" fillId="23" borderId="12" xfId="11" applyFont="1" applyFill="1" applyBorder="1"/>
    <xf numFmtId="0" fontId="35" fillId="23" borderId="1" xfId="11" applyFont="1" applyFill="1" applyBorder="1" applyAlignment="1">
      <alignment vertical="center"/>
    </xf>
    <xf numFmtId="0" fontId="35" fillId="23" borderId="1" xfId="11" applyFont="1" applyFill="1" applyBorder="1" applyAlignment="1">
      <alignment horizontal="center"/>
    </xf>
    <xf numFmtId="0" fontId="35" fillId="23" borderId="1" xfId="11" applyFont="1" applyFill="1" applyBorder="1" applyAlignment="1">
      <alignment horizontal="right"/>
    </xf>
    <xf numFmtId="1" fontId="35" fillId="23" borderId="1" xfId="11" applyNumberFormat="1" applyFont="1" applyFill="1" applyBorder="1" applyAlignment="1">
      <alignment horizontal="center"/>
    </xf>
    <xf numFmtId="0" fontId="35" fillId="23" borderId="1" xfId="11" applyFont="1" applyFill="1" applyBorder="1" applyAlignment="1">
      <alignment horizontal="left"/>
    </xf>
    <xf numFmtId="0" fontId="7" fillId="23" borderId="1" xfId="11" applyFont="1" applyFill="1" applyBorder="1"/>
    <xf numFmtId="0" fontId="35" fillId="10" borderId="30" xfId="11" applyFont="1" applyBorder="1" applyAlignment="1">
      <alignment horizontal="center"/>
    </xf>
    <xf numFmtId="0" fontId="35" fillId="10" borderId="1" xfId="11" applyFont="1" applyBorder="1" applyAlignment="1">
      <alignment horizontal="center"/>
    </xf>
    <xf numFmtId="0" fontId="7" fillId="10" borderId="1" xfId="11" applyFont="1" applyBorder="1"/>
    <xf numFmtId="0" fontId="7" fillId="10" borderId="21" xfId="11" applyFont="1" applyBorder="1"/>
    <xf numFmtId="172" fontId="35" fillId="23" borderId="12" xfId="11" applyNumberFormat="1" applyFont="1" applyFill="1" applyBorder="1" applyAlignment="1">
      <alignment horizontal="center"/>
    </xf>
    <xf numFmtId="172" fontId="35" fillId="23" borderId="1" xfId="11" applyNumberFormat="1" applyFont="1" applyFill="1" applyBorder="1" applyAlignment="1">
      <alignment horizontal="center"/>
    </xf>
    <xf numFmtId="167" fontId="35" fillId="23" borderId="1" xfId="11" applyNumberFormat="1" applyFont="1" applyFill="1" applyBorder="1" applyAlignment="1">
      <alignment horizontal="center"/>
    </xf>
    <xf numFmtId="1" fontId="35" fillId="23" borderId="1" xfId="11" applyNumberFormat="1" applyFont="1" applyFill="1" applyBorder="1" applyAlignment="1">
      <alignment horizontal="left"/>
    </xf>
    <xf numFmtId="0" fontId="35" fillId="23" borderId="39" xfId="11" applyFont="1" applyFill="1" applyBorder="1" applyAlignment="1">
      <alignment horizontal="center"/>
    </xf>
    <xf numFmtId="0" fontId="35" fillId="23" borderId="40" xfId="11" applyFont="1" applyFill="1" applyBorder="1" applyAlignment="1">
      <alignment horizontal="center"/>
    </xf>
    <xf numFmtId="10" fontId="35" fillId="23" borderId="41" xfId="11" applyNumberFormat="1" applyFont="1" applyFill="1" applyBorder="1" applyAlignment="1">
      <alignment horizontal="center"/>
    </xf>
    <xf numFmtId="0" fontId="36" fillId="10" borderId="42" xfId="11" applyFont="1" applyBorder="1" applyAlignment="1">
      <alignment horizontal="center"/>
    </xf>
    <xf numFmtId="0" fontId="36" fillId="10" borderId="45" xfId="11" applyFont="1" applyBorder="1" applyAlignment="1">
      <alignment horizontal="center"/>
    </xf>
    <xf numFmtId="0" fontId="36" fillId="10" borderId="23" xfId="11" applyFont="1" applyBorder="1" applyAlignment="1">
      <alignment horizontal="center"/>
    </xf>
    <xf numFmtId="0" fontId="4" fillId="10" borderId="23" xfId="11" applyBorder="1"/>
    <xf numFmtId="0" fontId="4" fillId="10" borderId="24" xfId="11" applyBorder="1"/>
    <xf numFmtId="0" fontId="36" fillId="10" borderId="1" xfId="11" applyFont="1"/>
    <xf numFmtId="0" fontId="1" fillId="24" borderId="2" xfId="0" applyNumberFormat="1" applyFont="1" applyFill="1" applyBorder="1" applyAlignment="1" applyProtection="1">
      <alignment horizontal="left" vertical="center" wrapText="1"/>
    </xf>
    <xf numFmtId="164" fontId="1" fillId="24" borderId="2" xfId="0" applyNumberFormat="1" applyFont="1" applyFill="1" applyBorder="1" applyAlignment="1" applyProtection="1">
      <alignment horizontal="right" vertical="center" wrapText="1"/>
    </xf>
    <xf numFmtId="164" fontId="6" fillId="26" borderId="2" xfId="0" applyNumberFormat="1" applyFont="1" applyFill="1" applyBorder="1" applyAlignment="1" applyProtection="1">
      <alignment horizontal="right" vertical="center" wrapText="1"/>
    </xf>
    <xf numFmtId="0" fontId="7" fillId="26" borderId="4" xfId="0" applyFont="1" applyFill="1" applyBorder="1" applyAlignment="1"/>
    <xf numFmtId="2" fontId="7" fillId="26" borderId="4" xfId="0" applyNumberFormat="1" applyFont="1" applyFill="1" applyBorder="1" applyAlignment="1">
      <alignment horizontal="center"/>
    </xf>
    <xf numFmtId="0" fontId="7" fillId="26" borderId="5" xfId="0" applyFont="1" applyFill="1" applyBorder="1" applyAlignment="1"/>
    <xf numFmtId="0" fontId="7" fillId="26" borderId="7" xfId="0" applyFont="1" applyFill="1" applyBorder="1" applyAlignment="1"/>
    <xf numFmtId="0" fontId="0" fillId="26" borderId="7" xfId="0" applyFont="1" applyFill="1" applyBorder="1" applyAlignment="1"/>
    <xf numFmtId="43" fontId="7" fillId="26" borderId="4" xfId="2" applyFont="1" applyFill="1" applyBorder="1" applyAlignment="1">
      <alignment horizontal="center"/>
    </xf>
    <xf numFmtId="0" fontId="7" fillId="26" borderId="5" xfId="0" applyFont="1" applyFill="1" applyBorder="1" applyAlignment="1">
      <alignment horizontal="center"/>
    </xf>
    <xf numFmtId="2" fontId="7" fillId="26" borderId="5" xfId="0" applyNumberFormat="1" applyFont="1" applyFill="1" applyBorder="1" applyAlignment="1">
      <alignment horizontal="center"/>
    </xf>
    <xf numFmtId="0" fontId="17" fillId="26" borderId="4" xfId="0" applyFont="1" applyFill="1" applyBorder="1" applyAlignment="1">
      <alignment horizontal="right" vertical="center" wrapText="1"/>
    </xf>
    <xf numFmtId="2" fontId="17" fillId="26" borderId="4" xfId="0" applyNumberFormat="1" applyFont="1" applyFill="1" applyBorder="1" applyAlignment="1">
      <alignment horizontal="right" vertical="center" wrapText="1"/>
    </xf>
    <xf numFmtId="0" fontId="11" fillId="27" borderId="4" xfId="0" applyFont="1" applyFill="1" applyBorder="1" applyAlignment="1">
      <alignment horizontal="right" vertical="center" wrapText="1"/>
    </xf>
    <xf numFmtId="0" fontId="8" fillId="26" borderId="16" xfId="6" applyFont="1" applyFill="1" applyBorder="1" applyAlignment="1">
      <alignment horizontal="center" vertical="center"/>
    </xf>
    <xf numFmtId="0" fontId="10" fillId="26" borderId="4" xfId="6" applyFont="1" applyFill="1" applyBorder="1" applyAlignment="1">
      <alignment horizontal="center" vertical="center"/>
    </xf>
    <xf numFmtId="168" fontId="10" fillId="26" borderId="16" xfId="6" applyNumberFormat="1" applyFont="1" applyFill="1" applyBorder="1" applyAlignment="1">
      <alignment horizontal="center" vertical="center"/>
    </xf>
    <xf numFmtId="9" fontId="10" fillId="26" borderId="4" xfId="10" applyFont="1" applyFill="1" applyBorder="1" applyAlignment="1">
      <alignment horizontal="center" vertical="center"/>
    </xf>
    <xf numFmtId="171" fontId="10" fillId="26" borderId="4" xfId="10" applyNumberFormat="1" applyFont="1" applyFill="1" applyBorder="1" applyAlignment="1">
      <alignment horizontal="right" vertical="center"/>
    </xf>
    <xf numFmtId="4" fontId="10" fillId="26" borderId="4" xfId="6" applyNumberFormat="1" applyFont="1" applyFill="1" applyBorder="1"/>
    <xf numFmtId="9" fontId="10" fillId="26" borderId="4" xfId="3" applyFont="1" applyFill="1" applyBorder="1" applyAlignment="1">
      <alignment horizontal="center"/>
    </xf>
    <xf numFmtId="0" fontId="7" fillId="25" borderId="5" xfId="0" applyFont="1" applyFill="1" applyBorder="1" applyAlignment="1">
      <alignment horizontal="center"/>
    </xf>
    <xf numFmtId="2" fontId="7" fillId="25" borderId="4" xfId="0" applyNumberFormat="1" applyFont="1" applyFill="1" applyBorder="1" applyAlignment="1">
      <alignment horizontal="center"/>
    </xf>
    <xf numFmtId="0" fontId="7" fillId="25" borderId="7" xfId="0" applyFont="1" applyFill="1" applyBorder="1" applyAlignment="1"/>
    <xf numFmtId="2" fontId="0" fillId="0" borderId="4" xfId="0" applyNumberFormat="1" applyBorder="1"/>
    <xf numFmtId="2" fontId="0" fillId="10" borderId="7" xfId="0" applyNumberFormat="1" applyFill="1" applyBorder="1" applyAlignment="1">
      <alignment horizontal="center"/>
    </xf>
    <xf numFmtId="0" fontId="0" fillId="2" borderId="1" xfId="0" applyNumberFormat="1" applyFont="1" applyFill="1" applyBorder="1" applyAlignment="1" applyProtection="1">
      <alignment wrapText="1"/>
      <protection locked="0"/>
    </xf>
    <xf numFmtId="0" fontId="1" fillId="3" borderId="2" xfId="0" applyNumberFormat="1" applyFont="1" applyFill="1" applyBorder="1" applyAlignment="1" applyProtection="1">
      <alignment horizontal="center" vertical="center" wrapText="1"/>
    </xf>
    <xf numFmtId="0" fontId="6" fillId="26" borderId="2" xfId="0" applyNumberFormat="1" applyFont="1" applyFill="1" applyBorder="1" applyAlignment="1" applyProtection="1">
      <alignment horizontal="right" vertical="center" wrapText="1"/>
    </xf>
    <xf numFmtId="0" fontId="1" fillId="24" borderId="2" xfId="0" applyNumberFormat="1" applyFont="1" applyFill="1" applyBorder="1" applyAlignment="1" applyProtection="1">
      <alignment horizontal="left" vertical="center" wrapText="1"/>
    </xf>
    <xf numFmtId="0" fontId="3" fillId="10" borderId="2" xfId="0" applyNumberFormat="1" applyFont="1" applyFill="1" applyBorder="1" applyAlignment="1" applyProtection="1">
      <alignment horizontal="right" vertical="center" wrapText="1"/>
    </xf>
    <xf numFmtId="0" fontId="39" fillId="10" borderId="1" xfId="0" applyNumberFormat="1" applyFont="1" applyFill="1" applyBorder="1" applyAlignment="1" applyProtection="1">
      <alignment horizontal="center" vertical="center" wrapText="1"/>
      <protection locked="0"/>
    </xf>
    <xf numFmtId="0" fontId="24" fillId="24" borderId="8"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5" fillId="10" borderId="5" xfId="0" applyNumberFormat="1" applyFont="1" applyFill="1" applyBorder="1" applyAlignment="1" applyProtection="1">
      <alignment horizontal="right" vertical="center" wrapText="1"/>
      <protection locked="0"/>
    </xf>
    <xf numFmtId="0" fontId="25" fillId="10" borderId="7" xfId="0" applyNumberFormat="1" applyFont="1" applyFill="1" applyBorder="1" applyAlignment="1" applyProtection="1">
      <alignment horizontal="right" vertical="center" wrapText="1"/>
      <protection locked="0"/>
    </xf>
    <xf numFmtId="0" fontId="25" fillId="14" borderId="5" xfId="0" applyNumberFormat="1" applyFont="1" applyFill="1" applyBorder="1" applyAlignment="1" applyProtection="1">
      <alignment horizontal="center" vertical="center" wrapText="1"/>
      <protection locked="0"/>
    </xf>
    <xf numFmtId="0" fontId="25" fillId="14" borderId="7" xfId="0" applyNumberFormat="1" applyFont="1" applyFill="1" applyBorder="1" applyAlignment="1" applyProtection="1">
      <alignment horizontal="center" vertical="center" wrapText="1"/>
      <protection locked="0"/>
    </xf>
    <xf numFmtId="0" fontId="25" fillId="14" borderId="5" xfId="0" applyNumberFormat="1" applyFont="1" applyFill="1" applyBorder="1" applyAlignment="1" applyProtection="1">
      <alignment horizontal="center" wrapText="1"/>
      <protection locked="0"/>
    </xf>
    <xf numFmtId="0" fontId="25" fillId="14" borderId="7" xfId="0" applyNumberFormat="1" applyFont="1" applyFill="1" applyBorder="1" applyAlignment="1" applyProtection="1">
      <alignment horizontal="center" wrapText="1"/>
      <protection locked="0"/>
    </xf>
    <xf numFmtId="0" fontId="21" fillId="10" borderId="4" xfId="0" applyNumberFormat="1" applyFont="1" applyFill="1" applyBorder="1" applyAlignment="1" applyProtection="1">
      <alignment vertical="center" wrapText="1"/>
      <protection locked="0"/>
    </xf>
    <xf numFmtId="17" fontId="21" fillId="10" borderId="4" xfId="0" applyNumberFormat="1" applyFont="1" applyFill="1" applyBorder="1" applyAlignment="1" applyProtection="1">
      <alignment horizontal="center" vertical="center" wrapText="1"/>
      <protection locked="0"/>
    </xf>
    <xf numFmtId="0" fontId="25" fillId="10" borderId="4" xfId="0" applyNumberFormat="1" applyFont="1" applyFill="1" applyBorder="1" applyAlignment="1" applyProtection="1">
      <alignment horizontal="left" wrapText="1"/>
      <protection locked="0"/>
    </xf>
    <xf numFmtId="0" fontId="21" fillId="10" borderId="5" xfId="0" applyNumberFormat="1" applyFont="1" applyFill="1" applyBorder="1" applyAlignment="1" applyProtection="1">
      <alignment wrapText="1"/>
      <protection locked="0"/>
    </xf>
    <xf numFmtId="0" fontId="21" fillId="10" borderId="7" xfId="0" applyNumberFormat="1" applyFont="1" applyFill="1" applyBorder="1" applyAlignment="1" applyProtection="1">
      <alignment wrapText="1"/>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10" borderId="4" xfId="0" applyNumberFormat="1" applyFont="1" applyFill="1" applyBorder="1" applyAlignment="1" applyProtection="1">
      <alignment horizontal="left" vertical="center" wrapText="1"/>
      <protection locked="0"/>
    </xf>
    <xf numFmtId="0" fontId="27" fillId="11" borderId="4" xfId="0" applyFont="1" applyFill="1" applyBorder="1" applyAlignment="1">
      <alignment horizontal="center" vertical="center" wrapText="1"/>
    </xf>
    <xf numFmtId="0" fontId="25" fillId="10" borderId="4" xfId="0" applyNumberFormat="1" applyFont="1" applyFill="1" applyBorder="1" applyAlignment="1" applyProtection="1">
      <alignment horizontal="left"/>
      <protection locked="0"/>
    </xf>
    <xf numFmtId="0" fontId="7" fillId="24" borderId="4" xfId="0" applyFont="1" applyFill="1" applyBorder="1" applyAlignment="1">
      <alignment horizontal="left" vertical="top" wrapText="1"/>
    </xf>
    <xf numFmtId="0" fontId="7" fillId="24" borderId="4" xfId="0" applyFont="1" applyFill="1" applyBorder="1" applyAlignment="1">
      <alignment horizontal="left"/>
    </xf>
    <xf numFmtId="0" fontId="7" fillId="24" borderId="5" xfId="0" applyFont="1" applyFill="1" applyBorder="1" applyAlignment="1">
      <alignment horizontal="left" wrapText="1"/>
    </xf>
    <xf numFmtId="0" fontId="7" fillId="24" borderId="6" xfId="0" applyFont="1" applyFill="1" applyBorder="1" applyAlignment="1">
      <alignment horizontal="left" wrapText="1"/>
    </xf>
    <xf numFmtId="0" fontId="7" fillId="24" borderId="7" xfId="0" applyFont="1" applyFill="1" applyBorder="1" applyAlignment="1">
      <alignment horizontal="left" wrapText="1"/>
    </xf>
    <xf numFmtId="0" fontId="21" fillId="10" borderId="4" xfId="0" applyNumberFormat="1" applyFont="1" applyFill="1" applyBorder="1" applyAlignment="1" applyProtection="1">
      <alignment wrapText="1"/>
      <protection locked="0"/>
    </xf>
    <xf numFmtId="0" fontId="31" fillId="10" borderId="5" xfId="0" applyNumberFormat="1" applyFont="1" applyFill="1" applyBorder="1" applyAlignment="1" applyProtection="1">
      <alignment horizontal="center" vertical="center" wrapText="1"/>
      <protection locked="0"/>
    </xf>
    <xf numFmtId="0" fontId="31" fillId="10" borderId="7" xfId="0" applyNumberFormat="1" applyFont="1" applyFill="1" applyBorder="1" applyAlignment="1" applyProtection="1">
      <alignment horizontal="center" vertical="center" wrapText="1"/>
      <protection locked="0"/>
    </xf>
    <xf numFmtId="0" fontId="7" fillId="24" borderId="4" xfId="0" applyFont="1" applyFill="1" applyBorder="1" applyAlignment="1">
      <alignment horizontal="center" wrapText="1"/>
    </xf>
    <xf numFmtId="0" fontId="27" fillId="11" borderId="5"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4" fillId="24" borderId="4" xfId="0" applyFont="1" applyFill="1" applyBorder="1" applyAlignment="1">
      <alignment horizontal="center" vertical="center" wrapText="1"/>
    </xf>
    <xf numFmtId="0" fontId="30" fillId="10" borderId="5" xfId="0" applyNumberFormat="1" applyFont="1" applyFill="1" applyBorder="1" applyAlignment="1" applyProtection="1">
      <alignment horizontal="center" vertical="center" wrapText="1"/>
      <protection locked="0"/>
    </xf>
    <xf numFmtId="0" fontId="30" fillId="10" borderId="7" xfId="0" applyNumberFormat="1" applyFont="1" applyFill="1" applyBorder="1" applyAlignment="1" applyProtection="1">
      <alignment horizontal="center" vertical="center" wrapText="1"/>
      <protection locked="0"/>
    </xf>
    <xf numFmtId="0" fontId="30" fillId="14" borderId="5" xfId="0" applyNumberFormat="1" applyFont="1" applyFill="1" applyBorder="1" applyAlignment="1" applyProtection="1">
      <alignment horizontal="center" vertical="center" wrapText="1"/>
      <protection locked="0"/>
    </xf>
    <xf numFmtId="0" fontId="30" fillId="14"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horizontal="center" vertical="center" wrapText="1"/>
      <protection locked="0"/>
    </xf>
    <xf numFmtId="17" fontId="31" fillId="10" borderId="7" xfId="0" applyNumberFormat="1" applyFont="1" applyFill="1" applyBorder="1" applyAlignment="1" applyProtection="1">
      <alignment horizontal="center" vertical="center" wrapText="1"/>
      <protection locked="0"/>
    </xf>
    <xf numFmtId="17" fontId="31" fillId="10" borderId="5" xfId="0" applyNumberFormat="1" applyFont="1" applyFill="1" applyBorder="1" applyAlignment="1" applyProtection="1">
      <alignment vertical="center" wrapText="1"/>
      <protection locked="0"/>
    </xf>
    <xf numFmtId="17" fontId="31" fillId="10" borderId="7" xfId="0" applyNumberFormat="1" applyFont="1" applyFill="1" applyBorder="1" applyAlignment="1" applyProtection="1">
      <alignment vertical="center" wrapText="1"/>
      <protection locked="0"/>
    </xf>
    <xf numFmtId="0" fontId="30" fillId="14" borderId="6" xfId="0" applyNumberFormat="1" applyFont="1" applyFill="1" applyBorder="1" applyAlignment="1" applyProtection="1">
      <alignment horizontal="center" wrapText="1"/>
      <protection locked="0"/>
    </xf>
    <xf numFmtId="0" fontId="30" fillId="14" borderId="7" xfId="0" applyNumberFormat="1" applyFont="1" applyFill="1" applyBorder="1" applyAlignment="1" applyProtection="1">
      <alignment horizontal="center" wrapText="1"/>
      <protection locked="0"/>
    </xf>
    <xf numFmtId="0" fontId="11" fillId="13" borderId="4" xfId="0" applyFont="1" applyFill="1" applyBorder="1" applyAlignment="1">
      <alignment horizontal="center" vertical="center" wrapText="1"/>
    </xf>
    <xf numFmtId="0" fontId="12" fillId="17" borderId="3" xfId="0" applyFont="1" applyFill="1" applyBorder="1" applyAlignment="1">
      <alignment horizontal="center"/>
    </xf>
    <xf numFmtId="0" fontId="14" fillId="11" borderId="4" xfId="0" applyFont="1" applyFill="1" applyBorder="1" applyAlignment="1">
      <alignment horizontal="center"/>
    </xf>
    <xf numFmtId="0" fontId="10" fillId="12" borderId="4" xfId="0" applyFont="1" applyFill="1" applyBorder="1" applyAlignment="1">
      <alignment horizontal="left" vertical="top" wrapText="1"/>
    </xf>
    <xf numFmtId="0" fontId="15"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4" xfId="0" applyFont="1" applyFill="1" applyBorder="1" applyAlignment="1">
      <alignment horizontal="right" vertical="center"/>
    </xf>
    <xf numFmtId="0" fontId="16" fillId="0" borderId="4" xfId="0" applyFont="1" applyBorder="1" applyAlignment="1">
      <alignment vertical="center" wrapText="1"/>
    </xf>
    <xf numFmtId="0" fontId="10" fillId="12" borderId="4" xfId="0" applyFont="1" applyFill="1" applyBorder="1" applyAlignment="1">
      <alignment horizontal="center"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17" fillId="0" borderId="4" xfId="0" applyFont="1" applyBorder="1" applyAlignment="1">
      <alignment horizontal="right" vertical="center" wrapText="1"/>
    </xf>
    <xf numFmtId="0" fontId="11" fillId="0" borderId="4" xfId="0" applyFont="1" applyBorder="1" applyAlignment="1">
      <alignment horizontal="right" vertical="center" wrapText="1"/>
    </xf>
    <xf numFmtId="0" fontId="9" fillId="0" borderId="4" xfId="0" applyFont="1" applyBorder="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1" fillId="13" borderId="4" xfId="0" applyFont="1" applyFill="1" applyBorder="1" applyAlignment="1">
      <alignment horizontal="right" vertical="center" wrapText="1"/>
    </xf>
    <xf numFmtId="0" fontId="39" fillId="24" borderId="4" xfId="0" applyFont="1" applyFill="1" applyBorder="1" applyAlignment="1">
      <alignment horizontal="center"/>
    </xf>
    <xf numFmtId="0" fontId="10" fillId="18" borderId="4" xfId="0" applyFont="1" applyFill="1" applyBorder="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27" borderId="4" xfId="0" applyFont="1" applyFill="1" applyBorder="1" applyAlignment="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7" fillId="26" borderId="4" xfId="0" applyFont="1" applyFill="1" applyBorder="1" applyAlignment="1">
      <alignment horizontal="right" vertical="center" wrapText="1"/>
    </xf>
    <xf numFmtId="0" fontId="10" fillId="19" borderId="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8" fillId="24" borderId="4" xfId="0" applyFont="1" applyFill="1" applyBorder="1" applyAlignment="1">
      <alignment horizontal="center" vertical="center" wrapText="1"/>
    </xf>
    <xf numFmtId="0" fontId="21" fillId="10" borderId="4" xfId="0" applyNumberFormat="1" applyFont="1" applyFill="1" applyBorder="1" applyAlignment="1" applyProtection="1">
      <alignment horizontal="center" wrapText="1"/>
      <protection locked="0"/>
    </xf>
    <xf numFmtId="0" fontId="21" fillId="10" borderId="5" xfId="0" applyNumberFormat="1" applyFont="1" applyFill="1" applyBorder="1" applyAlignment="1" applyProtection="1">
      <alignment horizontal="left" vertical="center" wrapText="1"/>
      <protection locked="0"/>
    </xf>
    <xf numFmtId="0" fontId="21" fillId="10" borderId="7" xfId="0" applyNumberFormat="1" applyFont="1" applyFill="1" applyBorder="1" applyAlignment="1" applyProtection="1">
      <alignment horizontal="left" vertical="center" wrapText="1"/>
      <protection locked="0"/>
    </xf>
    <xf numFmtId="0" fontId="8" fillId="10" borderId="4" xfId="6" applyFont="1" applyFill="1" applyBorder="1" applyAlignment="1">
      <alignment horizontal="center" vertical="center"/>
    </xf>
    <xf numFmtId="0" fontId="8" fillId="10" borderId="4" xfId="6" applyNumberFormat="1" applyFont="1" applyFill="1" applyBorder="1" applyAlignment="1">
      <alignment horizontal="justify" vertical="center" wrapText="1"/>
    </xf>
    <xf numFmtId="168" fontId="10" fillId="10" borderId="15" xfId="6" applyNumberFormat="1" applyFont="1" applyFill="1" applyBorder="1" applyAlignment="1">
      <alignment horizontal="center" vertical="center"/>
    </xf>
    <xf numFmtId="168" fontId="10" fillId="10" borderId="14" xfId="6" applyNumberFormat="1" applyFont="1" applyFill="1" applyBorder="1" applyAlignment="1">
      <alignment horizontal="center" vertical="center"/>
    </xf>
    <xf numFmtId="168" fontId="10" fillId="10" borderId="16" xfId="6" applyNumberFormat="1" applyFont="1" applyFill="1" applyBorder="1" applyAlignment="1">
      <alignment horizontal="center" vertical="center"/>
    </xf>
    <xf numFmtId="0" fontId="28" fillId="24" borderId="4" xfId="7" applyFont="1" applyFill="1" applyBorder="1" applyAlignment="1">
      <alignment horizontal="center" vertical="center"/>
    </xf>
    <xf numFmtId="0" fontId="10" fillId="10" borderId="4" xfId="6" applyFont="1" applyFill="1" applyBorder="1" applyAlignment="1">
      <alignment horizontal="center"/>
    </xf>
    <xf numFmtId="0" fontId="8" fillId="14" borderId="4" xfId="6" applyFont="1" applyFill="1" applyBorder="1" applyAlignment="1">
      <alignment horizontal="center"/>
    </xf>
    <xf numFmtId="0" fontId="25" fillId="10" borderId="5" xfId="0" applyNumberFormat="1" applyFont="1" applyFill="1" applyBorder="1" applyAlignment="1" applyProtection="1">
      <alignment horizontal="left" wrapText="1"/>
      <protection locked="0"/>
    </xf>
    <xf numFmtId="0" fontId="25" fillId="10" borderId="6" xfId="0" applyNumberFormat="1" applyFont="1" applyFill="1" applyBorder="1" applyAlignment="1" applyProtection="1">
      <alignment horizontal="left" wrapText="1"/>
      <protection locked="0"/>
    </xf>
    <xf numFmtId="0" fontId="25" fillId="10" borderId="7" xfId="0" applyNumberFormat="1" applyFont="1" applyFill="1" applyBorder="1" applyAlignment="1" applyProtection="1">
      <alignment horizontal="left" wrapText="1"/>
      <protection locked="0"/>
    </xf>
    <xf numFmtId="0" fontId="25" fillId="10" borderId="5" xfId="0" applyNumberFormat="1" applyFont="1" applyFill="1" applyBorder="1" applyAlignment="1" applyProtection="1">
      <alignment horizontal="left"/>
      <protection locked="0"/>
    </xf>
    <xf numFmtId="0" fontId="25" fillId="10" borderId="6" xfId="0" applyNumberFormat="1" applyFont="1" applyFill="1" applyBorder="1" applyAlignment="1" applyProtection="1">
      <alignment horizontal="left"/>
      <protection locked="0"/>
    </xf>
    <xf numFmtId="0" fontId="25" fillId="10" borderId="7" xfId="0" applyNumberFormat="1" applyFont="1" applyFill="1" applyBorder="1" applyAlignment="1" applyProtection="1">
      <alignment horizontal="left"/>
      <protection locked="0"/>
    </xf>
    <xf numFmtId="0" fontId="21" fillId="10" borderId="5" xfId="0" applyNumberFormat="1" applyFont="1" applyFill="1" applyBorder="1" applyAlignment="1" applyProtection="1">
      <alignment horizontal="center" wrapText="1"/>
      <protection locked="0"/>
    </xf>
    <xf numFmtId="0" fontId="21" fillId="10" borderId="6" xfId="0" applyNumberFormat="1" applyFont="1" applyFill="1" applyBorder="1" applyAlignment="1" applyProtection="1">
      <alignment horizontal="center" wrapText="1"/>
      <protection locked="0"/>
    </xf>
    <xf numFmtId="0" fontId="21" fillId="10" borderId="7" xfId="0" applyNumberFormat="1" applyFont="1" applyFill="1" applyBorder="1" applyAlignment="1" applyProtection="1">
      <alignment horizontal="center" wrapText="1"/>
      <protection locked="0"/>
    </xf>
    <xf numFmtId="0" fontId="10" fillId="26" borderId="5" xfId="6" applyFont="1" applyFill="1" applyBorder="1" applyAlignment="1">
      <alignment horizontal="left" vertical="center"/>
    </xf>
    <xf numFmtId="0" fontId="10" fillId="26" borderId="7" xfId="6" applyFont="1" applyFill="1" applyBorder="1" applyAlignment="1">
      <alignment horizontal="left" vertical="center"/>
    </xf>
    <xf numFmtId="0" fontId="10" fillId="10" borderId="5" xfId="6" applyFont="1" applyFill="1" applyBorder="1" applyAlignment="1">
      <alignment horizontal="left" vertical="center"/>
    </xf>
    <xf numFmtId="0" fontId="10" fillId="10" borderId="7" xfId="6" applyFont="1" applyFill="1" applyBorder="1" applyAlignment="1">
      <alignment horizontal="left" vertical="center"/>
    </xf>
    <xf numFmtId="0" fontId="37" fillId="10" borderId="9" xfId="11" applyFont="1" applyBorder="1" applyAlignment="1">
      <alignment horizontal="left"/>
    </xf>
    <xf numFmtId="0" fontId="37" fillId="10" borderId="1" xfId="11" applyFont="1" applyAlignment="1">
      <alignment horizontal="left"/>
    </xf>
    <xf numFmtId="0" fontId="37" fillId="10" borderId="1" xfId="11" applyFont="1" applyAlignment="1">
      <alignment horizontal="justify" wrapText="1"/>
    </xf>
    <xf numFmtId="0" fontId="37" fillId="10" borderId="1" xfId="11" applyFont="1" applyAlignment="1">
      <alignment horizontal="center" wrapText="1"/>
    </xf>
    <xf numFmtId="0" fontId="35" fillId="20" borderId="38" xfId="11" applyFont="1" applyFill="1" applyBorder="1" applyAlignment="1">
      <alignment horizontal="center"/>
    </xf>
    <xf numFmtId="0" fontId="35" fillId="20" borderId="6" xfId="11" applyFont="1" applyFill="1" applyBorder="1" applyAlignment="1">
      <alignment horizontal="center"/>
    </xf>
    <xf numFmtId="0" fontId="36" fillId="10" borderId="4" xfId="11" applyFont="1" applyBorder="1" applyAlignment="1">
      <alignment horizontal="center" vertical="center"/>
    </xf>
    <xf numFmtId="0" fontId="36" fillId="10" borderId="5" xfId="11" applyFont="1" applyBorder="1" applyAlignment="1">
      <alignment horizontal="center" vertical="center"/>
    </xf>
    <xf numFmtId="0" fontId="36" fillId="10" borderId="43" xfId="11" applyFont="1" applyBorder="1" applyAlignment="1">
      <alignment horizontal="center"/>
    </xf>
    <xf numFmtId="173" fontId="36" fillId="10" borderId="43" xfId="11" applyNumberFormat="1" applyFont="1" applyBorder="1" applyAlignment="1">
      <alignment horizontal="center"/>
    </xf>
    <xf numFmtId="173" fontId="36" fillId="10" borderId="44" xfId="11" applyNumberFormat="1" applyFont="1" applyBorder="1" applyAlignment="1">
      <alignment horizontal="center"/>
    </xf>
    <xf numFmtId="0" fontId="36" fillId="10" borderId="18" xfId="11" applyFont="1" applyBorder="1" applyAlignment="1">
      <alignment horizontal="center"/>
    </xf>
    <xf numFmtId="0" fontId="36" fillId="10" borderId="1" xfId="11" applyFont="1" applyBorder="1" applyAlignment="1">
      <alignment horizontal="center"/>
    </xf>
    <xf numFmtId="0" fontId="36" fillId="10" borderId="12" xfId="11" applyFont="1" applyBorder="1" applyAlignment="1">
      <alignment horizontal="center"/>
    </xf>
    <xf numFmtId="0" fontId="36" fillId="10" borderId="4" xfId="11" applyFont="1" applyBorder="1" applyAlignment="1">
      <alignment horizontal="center"/>
    </xf>
    <xf numFmtId="173" fontId="36" fillId="10" borderId="4" xfId="11" applyNumberFormat="1" applyFont="1" applyBorder="1" applyAlignment="1">
      <alignment horizontal="center"/>
    </xf>
    <xf numFmtId="173" fontId="36" fillId="10" borderId="5" xfId="11" applyNumberFormat="1" applyFont="1" applyBorder="1" applyAlignment="1">
      <alignment horizontal="center"/>
    </xf>
    <xf numFmtId="0" fontId="36" fillId="10" borderId="5" xfId="11" applyFont="1" applyBorder="1" applyAlignment="1">
      <alignment horizontal="center"/>
    </xf>
    <xf numFmtId="0" fontId="36" fillId="10" borderId="6" xfId="11" applyFont="1" applyBorder="1" applyAlignment="1">
      <alignment horizontal="center"/>
    </xf>
    <xf numFmtId="0" fontId="36" fillId="10" borderId="7" xfId="11" applyFont="1" applyBorder="1" applyAlignment="1">
      <alignment horizontal="center"/>
    </xf>
    <xf numFmtId="0" fontId="36" fillId="10" borderId="29" xfId="11" applyFont="1" applyBorder="1" applyAlignment="1">
      <alignment horizontal="center"/>
    </xf>
    <xf numFmtId="1" fontId="35" fillId="23" borderId="1" xfId="11" applyNumberFormat="1" applyFont="1" applyFill="1" applyBorder="1" applyAlignment="1">
      <alignment horizontal="left" vertical="center"/>
    </xf>
    <xf numFmtId="0" fontId="35" fillId="23" borderId="1" xfId="11" applyFont="1" applyFill="1" applyBorder="1" applyAlignment="1">
      <alignment horizontal="center" vertical="center"/>
    </xf>
    <xf numFmtId="0" fontId="35" fillId="23" borderId="30" xfId="11" applyFont="1" applyFill="1" applyBorder="1" applyAlignment="1">
      <alignment horizontal="center" vertical="center"/>
    </xf>
    <xf numFmtId="1" fontId="7" fillId="23" borderId="21" xfId="11" applyNumberFormat="1" applyFont="1" applyFill="1" applyBorder="1" applyAlignment="1">
      <alignment horizontal="center" vertical="center"/>
    </xf>
    <xf numFmtId="0" fontId="7" fillId="22" borderId="34" xfId="11" applyFont="1" applyFill="1" applyBorder="1" applyAlignment="1">
      <alignment horizontal="center" vertical="center"/>
    </xf>
    <xf numFmtId="0" fontId="7" fillId="22" borderId="37" xfId="11" applyFont="1" applyFill="1" applyBorder="1" applyAlignment="1">
      <alignment horizontal="center" vertical="center"/>
    </xf>
    <xf numFmtId="0" fontId="35" fillId="24" borderId="22" xfId="11" applyFont="1" applyFill="1" applyBorder="1" applyAlignment="1">
      <alignment horizontal="left"/>
    </xf>
    <xf numFmtId="0" fontId="35" fillId="24" borderId="23" xfId="11" applyFont="1" applyFill="1" applyBorder="1" applyAlignment="1">
      <alignment horizontal="left"/>
    </xf>
    <xf numFmtId="14" fontId="36" fillId="24" borderId="23" xfId="11" applyNumberFormat="1" applyFont="1" applyFill="1" applyBorder="1" applyAlignment="1">
      <alignment horizontal="left" wrapText="1"/>
    </xf>
    <xf numFmtId="14" fontId="36" fillId="24" borderId="24" xfId="11" applyNumberFormat="1" applyFont="1" applyFill="1" applyBorder="1" applyAlignment="1">
      <alignment horizontal="left" wrapText="1"/>
    </xf>
    <xf numFmtId="0" fontId="35" fillId="0" borderId="18" xfId="11" applyFont="1" applyFill="1" applyBorder="1" applyAlignment="1">
      <alignment horizontal="center"/>
    </xf>
    <xf numFmtId="0" fontId="35" fillId="0" borderId="23" xfId="11" applyFont="1" applyFill="1" applyBorder="1" applyAlignment="1">
      <alignment horizontal="center"/>
    </xf>
    <xf numFmtId="0" fontId="35" fillId="20" borderId="25" xfId="11" applyFont="1" applyFill="1" applyBorder="1" applyAlignment="1">
      <alignment horizontal="center"/>
    </xf>
    <xf numFmtId="0" fontId="35" fillId="20" borderId="26" xfId="11" applyFont="1" applyFill="1" applyBorder="1" applyAlignment="1">
      <alignment horizontal="center"/>
    </xf>
    <xf numFmtId="0" fontId="35" fillId="20" borderId="27" xfId="11" applyFont="1" applyFill="1" applyBorder="1" applyAlignment="1">
      <alignment horizontal="center"/>
    </xf>
    <xf numFmtId="0" fontId="35" fillId="21" borderId="26" xfId="11" applyFont="1" applyFill="1" applyBorder="1" applyAlignment="1">
      <alignment horizontal="center"/>
    </xf>
    <xf numFmtId="0" fontId="35" fillId="21" borderId="28" xfId="11" applyFont="1" applyFill="1" applyBorder="1" applyAlignment="1">
      <alignment horizontal="center"/>
    </xf>
    <xf numFmtId="0" fontId="35" fillId="22" borderId="31" xfId="11" applyFont="1" applyFill="1" applyBorder="1" applyAlignment="1">
      <alignment horizontal="center" vertical="center"/>
    </xf>
    <xf numFmtId="0" fontId="35" fillId="22" borderId="35" xfId="11" applyFont="1" applyFill="1" applyBorder="1" applyAlignment="1">
      <alignment horizontal="center" vertical="center"/>
    </xf>
    <xf numFmtId="0" fontId="35" fillId="22" borderId="32" xfId="11" applyFont="1" applyFill="1" applyBorder="1" applyAlignment="1">
      <alignment horizontal="center" vertical="center"/>
    </xf>
    <xf numFmtId="0" fontId="35" fillId="22" borderId="36" xfId="11" applyFont="1" applyFill="1" applyBorder="1" applyAlignment="1">
      <alignment horizontal="center" vertical="center"/>
    </xf>
    <xf numFmtId="0" fontId="7" fillId="22" borderId="32" xfId="11" applyFont="1" applyFill="1" applyBorder="1" applyAlignment="1">
      <alignment horizontal="center" vertical="center"/>
    </xf>
    <xf numFmtId="0" fontId="7" fillId="22" borderId="36" xfId="11" applyFont="1" applyFill="1" applyBorder="1" applyAlignment="1">
      <alignment horizontal="center" vertical="center"/>
    </xf>
    <xf numFmtId="0" fontId="34" fillId="24" borderId="17" xfId="11" applyFont="1" applyFill="1" applyBorder="1" applyAlignment="1">
      <alignment horizontal="center" vertical="center"/>
    </xf>
    <xf numFmtId="0" fontId="34" fillId="24" borderId="18" xfId="11" applyFont="1" applyFill="1" applyBorder="1" applyAlignment="1">
      <alignment horizontal="center" vertical="center"/>
    </xf>
    <xf numFmtId="0" fontId="34" fillId="24" borderId="19" xfId="11" applyFont="1" applyFill="1" applyBorder="1" applyAlignment="1">
      <alignment horizontal="center" vertical="center"/>
    </xf>
    <xf numFmtId="0" fontId="34" fillId="24" borderId="20" xfId="11" applyFont="1" applyFill="1" applyBorder="1" applyAlignment="1">
      <alignment horizontal="center" vertical="center"/>
    </xf>
    <xf numFmtId="0" fontId="34" fillId="24" borderId="1" xfId="11" applyFont="1" applyFill="1" applyBorder="1" applyAlignment="1">
      <alignment horizontal="center" vertical="center"/>
    </xf>
    <xf numFmtId="0" fontId="34" fillId="24" borderId="21" xfId="11" applyFont="1" applyFill="1" applyBorder="1" applyAlignment="1">
      <alignment horizontal="center" vertical="center"/>
    </xf>
    <xf numFmtId="0" fontId="35" fillId="24" borderId="20" xfId="11" applyFont="1" applyFill="1" applyBorder="1" applyAlignment="1">
      <alignment horizontal="left" wrapText="1"/>
    </xf>
    <xf numFmtId="0" fontId="35" fillId="24" borderId="1" xfId="11" applyFont="1" applyFill="1" applyBorder="1" applyAlignment="1">
      <alignment horizontal="left" wrapText="1"/>
    </xf>
    <xf numFmtId="0" fontId="35" fillId="24" borderId="1" xfId="11" applyFont="1" applyFill="1" applyBorder="1" applyAlignment="1">
      <alignment horizontal="left" vertical="center" wrapText="1"/>
    </xf>
    <xf numFmtId="0" fontId="35" fillId="24" borderId="21" xfId="11" applyFont="1" applyFill="1" applyBorder="1" applyAlignment="1">
      <alignment horizontal="left" vertical="center" wrapText="1"/>
    </xf>
    <xf numFmtId="0" fontId="36" fillId="24" borderId="20" xfId="11" applyFont="1" applyFill="1" applyBorder="1" applyAlignment="1">
      <alignment horizontal="center"/>
    </xf>
    <xf numFmtId="0" fontId="36" fillId="24" borderId="1" xfId="11" applyFont="1" applyFill="1" applyBorder="1" applyAlignment="1">
      <alignment horizontal="center"/>
    </xf>
    <xf numFmtId="0" fontId="35" fillId="24" borderId="20" xfId="11" applyFont="1" applyFill="1" applyBorder="1" applyAlignment="1">
      <alignment horizontal="left"/>
    </xf>
    <xf numFmtId="0" fontId="35" fillId="24" borderId="1" xfId="11" applyFont="1" applyFill="1" applyBorder="1" applyAlignment="1">
      <alignment horizontal="left"/>
    </xf>
    <xf numFmtId="14" fontId="36" fillId="24" borderId="1" xfId="11" applyNumberFormat="1" applyFont="1" applyFill="1" applyBorder="1" applyAlignment="1">
      <alignment horizontal="left"/>
    </xf>
    <xf numFmtId="0" fontId="36" fillId="24" borderId="21" xfId="11" applyFont="1" applyFill="1" applyBorder="1" applyAlignment="1">
      <alignment horizontal="center"/>
    </xf>
  </cellXfs>
  <cellStyles count="12">
    <cellStyle name="Moeda" xfId="1" builtinId="4"/>
    <cellStyle name="Normal" xfId="0" builtinId="0"/>
    <cellStyle name="Normal 2" xfId="7"/>
    <cellStyle name="Normal 3" xfId="11"/>
    <cellStyle name="Normal 3 2" xfId="6"/>
    <cellStyle name="Normal_Cronograma" xfId="9"/>
    <cellStyle name="Porcentagem" xfId="3" builtinId="5"/>
    <cellStyle name="Porcentagem 2" xfId="10"/>
    <cellStyle name="Separador de milhares" xfId="2" builtinId="3"/>
    <cellStyle name="Separador de milhares 2" xfId="5"/>
    <cellStyle name="Separador de milhares 4 2" xfId="4"/>
    <cellStyle name="Vírgula 2" xfId="8"/>
  </cellStyles>
  <dxfs count="3">
    <dxf>
      <fill>
        <patternFill patternType="darkGray"/>
      </fill>
    </dxf>
    <dxf>
      <fill>
        <patternFill patternType="darkGray"/>
      </fill>
    </dxf>
    <dxf>
      <fill>
        <patternFill patternType="dark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leymerson%20Vieira/Documents/Sec.%20Obras/S&#227;o%20Jos&#233;%20do%20Belmonte/Gest&#227;o%202017%20-%202020/PAvimento/CBUQ%20VILA%20DELMIRO%202023/OR&#199;.%20-%20CBUQ%20Belmonte%202023%20sinapi%2011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 CÁLCULO"/>
      <sheetName val="PLANILHA POR RUA"/>
      <sheetName val="PLANILHA GERAL"/>
      <sheetName val="Plan1"/>
      <sheetName val="Composição"/>
      <sheetName val="CRONOGRAMA"/>
      <sheetName val="COMPOSIÇÃO BDI"/>
      <sheetName val="COMPOSIÇÃO ENC SOCIAIS"/>
      <sheetName val="QCI - GERAL"/>
      <sheetName val="QCI - RUA"/>
    </sheetNames>
    <sheetDataSet>
      <sheetData sheetId="0"/>
      <sheetData sheetId="1">
        <row r="9">
          <cell r="C9" t="str">
            <v>SERVIÇOS PRELIMINARES</v>
          </cell>
        </row>
        <row r="10">
          <cell r="C10" t="str">
            <v>PLACA PADRÃO DE OBRA</v>
          </cell>
        </row>
        <row r="12">
          <cell r="C12" t="str">
            <v>CBUQ</v>
          </cell>
        </row>
      </sheetData>
      <sheetData sheetId="2">
        <row r="12">
          <cell r="C12" t="str">
            <v>EXECUÇÃO DE PINTURA DE LIGAÇÃO COM EMULSÃO ASFÁLTICA RR-2C. AF_11/2019</v>
          </cell>
        </row>
        <row r="16">
          <cell r="C16" t="str">
            <v xml:space="preserve">SINALIZAÇÃO HORIZONTAL </v>
          </cell>
        </row>
        <row r="17">
          <cell r="C17" t="str">
            <v>PINTURA DE EIXO VIÁRIO SOBRE ASFALTO COM TINTA RETRORREFLETIVA A BASE DE RESINA ACRÍLICA COM MICROESFERAS DE VIDRO, APLICAÇÃO MECÂNICA COM D EMARCADORA AUTOPROPELIDA. AF_05/2021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K26"/>
  <sheetViews>
    <sheetView topLeftCell="A22" zoomScale="145" zoomScaleNormal="145" zoomScaleSheetLayoutView="145" workbookViewId="0">
      <selection activeCell="A3" sqref="A3:D4"/>
    </sheetView>
  </sheetViews>
  <sheetFormatPr defaultRowHeight="15"/>
  <cols>
    <col min="1" max="1" width="3.85546875" bestFit="1" customWidth="1"/>
    <col min="2" max="2" width="6" bestFit="1" customWidth="1"/>
    <col min="3" max="3" width="47.7109375" bestFit="1"/>
    <col min="4" max="4" width="5.28515625" bestFit="1" customWidth="1"/>
    <col min="5" max="5" width="4" bestFit="1" customWidth="1"/>
    <col min="6" max="6" width="9.28515625" bestFit="1" customWidth="1"/>
    <col min="7" max="7" width="8.28515625" bestFit="1" customWidth="1"/>
    <col min="8" max="9" width="10" customWidth="1"/>
    <col min="10" max="10" width="11.7109375" bestFit="1" customWidth="1"/>
    <col min="11" max="11" width="18.7109375" bestFit="1" customWidth="1"/>
  </cols>
  <sheetData>
    <row r="1" spans="1:11" s="36" customFormat="1" ht="17.45" customHeight="1">
      <c r="A1" s="194" t="s">
        <v>87</v>
      </c>
      <c r="B1" s="194"/>
      <c r="C1" s="194"/>
      <c r="D1" s="194"/>
      <c r="E1" s="194"/>
      <c r="F1" s="194"/>
      <c r="G1" s="194"/>
      <c r="H1" s="194"/>
      <c r="I1" s="194"/>
      <c r="J1" s="194"/>
    </row>
    <row r="2" spans="1:11" s="39" customFormat="1" ht="9">
      <c r="A2" s="37"/>
      <c r="B2" s="37"/>
      <c r="C2" s="38"/>
      <c r="D2" s="38"/>
      <c r="E2" s="38"/>
      <c r="F2" s="38"/>
      <c r="G2" s="38"/>
      <c r="H2" s="38"/>
      <c r="I2" s="38"/>
      <c r="J2" s="38"/>
    </row>
    <row r="3" spans="1:11" s="36" customFormat="1" ht="14.45" customHeight="1">
      <c r="A3" s="195" t="s">
        <v>191</v>
      </c>
      <c r="B3" s="196"/>
      <c r="C3" s="196"/>
      <c r="D3" s="197"/>
      <c r="E3" s="201" t="s">
        <v>76</v>
      </c>
      <c r="F3" s="202"/>
      <c r="G3" s="40">
        <v>45253</v>
      </c>
      <c r="H3" s="41" t="s">
        <v>77</v>
      </c>
      <c r="I3" s="42">
        <v>0.23580000000000001</v>
      </c>
      <c r="J3" s="43"/>
    </row>
    <row r="4" spans="1:11" s="36" customFormat="1" ht="15" customHeight="1">
      <c r="A4" s="198"/>
      <c r="B4" s="199"/>
      <c r="C4" s="199"/>
      <c r="D4" s="200"/>
      <c r="E4" s="203" t="s">
        <v>78</v>
      </c>
      <c r="F4" s="204"/>
      <c r="G4" s="205" t="s">
        <v>79</v>
      </c>
      <c r="H4" s="206"/>
      <c r="I4" s="44" t="s">
        <v>80</v>
      </c>
      <c r="J4" s="44" t="s">
        <v>81</v>
      </c>
    </row>
    <row r="5" spans="1:11" s="36" customFormat="1" ht="10.15" customHeight="1">
      <c r="A5" s="45"/>
      <c r="D5" s="46"/>
      <c r="E5" s="207" t="s">
        <v>13</v>
      </c>
      <c r="F5" s="207"/>
      <c r="G5" s="208" t="s">
        <v>82</v>
      </c>
      <c r="H5" s="208"/>
      <c r="I5" s="47" t="s">
        <v>129</v>
      </c>
      <c r="J5" s="48">
        <v>2022</v>
      </c>
    </row>
    <row r="6" spans="1:11" s="36" customFormat="1" ht="36">
      <c r="A6" s="209" t="s">
        <v>83</v>
      </c>
      <c r="B6" s="209"/>
      <c r="C6" s="49" t="s">
        <v>190</v>
      </c>
      <c r="D6" s="50"/>
      <c r="E6" s="207" t="s">
        <v>13</v>
      </c>
      <c r="F6" s="207"/>
      <c r="G6" s="208" t="s">
        <v>82</v>
      </c>
      <c r="H6" s="208"/>
      <c r="I6" s="47" t="s">
        <v>128</v>
      </c>
      <c r="J6" s="48">
        <v>2023</v>
      </c>
    </row>
    <row r="7" spans="1:11" s="36" customFormat="1" ht="12">
      <c r="A7" s="216" t="s">
        <v>180</v>
      </c>
      <c r="B7" s="216"/>
      <c r="C7" s="49" t="s">
        <v>84</v>
      </c>
      <c r="D7" s="50"/>
      <c r="E7" s="207"/>
      <c r="F7" s="207"/>
      <c r="G7" s="208"/>
      <c r="H7" s="208"/>
      <c r="I7" s="48"/>
      <c r="J7" s="48"/>
    </row>
    <row r="8" spans="1:11" s="36" customFormat="1" ht="11.25">
      <c r="A8" s="210"/>
      <c r="B8" s="211"/>
      <c r="C8" s="212"/>
      <c r="D8" s="213"/>
      <c r="E8" s="214" t="s">
        <v>85</v>
      </c>
      <c r="F8" s="214"/>
      <c r="G8" s="214"/>
      <c r="H8" s="214"/>
      <c r="I8" s="48"/>
      <c r="J8" s="48"/>
    </row>
    <row r="9" spans="1:11" ht="20.25">
      <c r="A9" s="215" t="s">
        <v>86</v>
      </c>
      <c r="B9" s="215"/>
      <c r="C9" s="215"/>
      <c r="D9" s="215"/>
      <c r="E9" s="215"/>
      <c r="F9" s="215"/>
      <c r="G9" s="215"/>
      <c r="H9" s="215"/>
      <c r="I9" s="215"/>
      <c r="J9" s="215"/>
    </row>
    <row r="10" spans="1:11">
      <c r="A10" s="189"/>
      <c r="B10" s="189"/>
      <c r="C10" s="189"/>
      <c r="D10" s="189"/>
      <c r="E10" s="189"/>
      <c r="F10" s="189"/>
      <c r="G10" s="189"/>
      <c r="H10" s="189"/>
      <c r="I10" s="189"/>
      <c r="J10" s="189"/>
    </row>
    <row r="11" spans="1:11" ht="12" customHeight="1">
      <c r="A11" s="190" t="s">
        <v>0</v>
      </c>
      <c r="B11" s="190" t="s">
        <v>1</v>
      </c>
      <c r="C11" s="190" t="s">
        <v>2</v>
      </c>
      <c r="D11" s="190" t="s">
        <v>3</v>
      </c>
      <c r="E11" s="190" t="s">
        <v>4</v>
      </c>
      <c r="F11" s="190" t="s">
        <v>5</v>
      </c>
      <c r="G11" s="190" t="s">
        <v>6</v>
      </c>
      <c r="H11" s="190"/>
      <c r="I11" s="190" t="s">
        <v>7</v>
      </c>
      <c r="J11" s="190"/>
      <c r="K11" s="13"/>
    </row>
    <row r="12" spans="1:11" ht="10.15" customHeight="1">
      <c r="A12" s="190"/>
      <c r="B12" s="190"/>
      <c r="C12" s="190"/>
      <c r="D12" s="190"/>
      <c r="E12" s="190"/>
      <c r="F12" s="190"/>
      <c r="G12" s="1" t="s">
        <v>8</v>
      </c>
      <c r="H12" s="1" t="s">
        <v>9</v>
      </c>
      <c r="I12" s="1" t="s">
        <v>8</v>
      </c>
      <c r="J12" s="1" t="s">
        <v>9</v>
      </c>
    </row>
    <row r="13" spans="1:11">
      <c r="A13" s="163" t="s">
        <v>10</v>
      </c>
      <c r="B13" s="192" t="s">
        <v>11</v>
      </c>
      <c r="C13" s="192"/>
      <c r="D13" s="192"/>
      <c r="E13" s="192"/>
      <c r="F13" s="192"/>
      <c r="G13" s="192"/>
      <c r="H13" s="192"/>
      <c r="I13" s="164">
        <f>I14</f>
        <v>1875.3000000000002</v>
      </c>
      <c r="J13" s="164">
        <f>J14</f>
        <v>2317.44</v>
      </c>
    </row>
    <row r="14" spans="1:11" ht="16.5">
      <c r="A14" s="3" t="s">
        <v>12</v>
      </c>
      <c r="B14" s="52">
        <v>103689</v>
      </c>
      <c r="C14" s="53" t="s">
        <v>90</v>
      </c>
      <c r="D14" s="52" t="s">
        <v>13</v>
      </c>
      <c r="E14" s="52" t="s">
        <v>14</v>
      </c>
      <c r="F14" s="5">
        <v>6</v>
      </c>
      <c r="G14" s="6">
        <v>312.55</v>
      </c>
      <c r="H14" s="12">
        <v>386.24</v>
      </c>
      <c r="I14" s="6">
        <f>F14*G14</f>
        <v>1875.3000000000002</v>
      </c>
      <c r="J14" s="6">
        <f>H14*F14</f>
        <v>2317.44</v>
      </c>
    </row>
    <row r="15" spans="1:11">
      <c r="A15" s="3"/>
      <c r="B15" s="4"/>
      <c r="C15" s="3"/>
      <c r="D15" s="4"/>
      <c r="E15" s="4"/>
      <c r="F15" s="5"/>
      <c r="G15" s="6"/>
      <c r="H15" s="12"/>
      <c r="I15" s="6"/>
      <c r="J15" s="6"/>
    </row>
    <row r="16" spans="1:11">
      <c r="A16" s="163" t="s">
        <v>15</v>
      </c>
      <c r="B16" s="192" t="s">
        <v>16</v>
      </c>
      <c r="C16" s="192"/>
      <c r="D16" s="192"/>
      <c r="E16" s="192"/>
      <c r="F16" s="192"/>
      <c r="G16" s="192"/>
      <c r="H16" s="192"/>
      <c r="I16" s="164">
        <f>SUM(I17:I19)</f>
        <v>574199.46906375012</v>
      </c>
      <c r="J16" s="164">
        <f>SUM(J17:J19)</f>
        <v>709459.0993</v>
      </c>
    </row>
    <row r="17" spans="1:11" ht="16.5">
      <c r="A17" s="3" t="s">
        <v>17</v>
      </c>
      <c r="B17" s="8" t="s">
        <v>125</v>
      </c>
      <c r="C17" s="9" t="s">
        <v>18</v>
      </c>
      <c r="D17" s="8" t="s">
        <v>13</v>
      </c>
      <c r="E17" s="8" t="s">
        <v>14</v>
      </c>
      <c r="F17" s="10">
        <v>7298.7500000000009</v>
      </c>
      <c r="G17" s="11">
        <f>COMPOSIÇÃO!J52</f>
        <v>2.916029</v>
      </c>
      <c r="H17" s="12">
        <v>3.6</v>
      </c>
      <c r="I17" s="6">
        <f t="shared" ref="I17:I19" si="0">F17*G17</f>
        <v>21283.366663750003</v>
      </c>
      <c r="J17" s="6">
        <f t="shared" ref="J17:J19" si="1">H17*F17</f>
        <v>26275.500000000004</v>
      </c>
      <c r="K17" s="14"/>
    </row>
    <row r="18" spans="1:11" ht="16.5">
      <c r="A18" s="3" t="s">
        <v>19</v>
      </c>
      <c r="B18" s="4" t="s">
        <v>20</v>
      </c>
      <c r="C18" s="35" t="s">
        <v>75</v>
      </c>
      <c r="D18" s="4" t="s">
        <v>13</v>
      </c>
      <c r="E18" s="4" t="s">
        <v>21</v>
      </c>
      <c r="F18" s="5">
        <v>364.94</v>
      </c>
      <c r="G18" s="6">
        <v>1470.16</v>
      </c>
      <c r="H18" s="12">
        <v>1816.82</v>
      </c>
      <c r="I18" s="6">
        <f t="shared" si="0"/>
        <v>536520.19040000008</v>
      </c>
      <c r="J18" s="6">
        <f t="shared" si="1"/>
        <v>663030.29079999996</v>
      </c>
    </row>
    <row r="19" spans="1:11" ht="24.75">
      <c r="A19" s="3" t="s">
        <v>24</v>
      </c>
      <c r="B19" s="4">
        <v>95430</v>
      </c>
      <c r="C19" s="3" t="s">
        <v>22</v>
      </c>
      <c r="D19" s="4" t="s">
        <v>13</v>
      </c>
      <c r="E19" s="4" t="s">
        <v>23</v>
      </c>
      <c r="F19" s="5">
        <v>34158.15</v>
      </c>
      <c r="G19" s="6">
        <v>0.48</v>
      </c>
      <c r="H19" s="12">
        <v>0.59</v>
      </c>
      <c r="I19" s="6">
        <f t="shared" si="0"/>
        <v>16395.912</v>
      </c>
      <c r="J19" s="6">
        <f t="shared" si="1"/>
        <v>20153.308499999999</v>
      </c>
    </row>
    <row r="20" spans="1:11">
      <c r="A20" s="3"/>
      <c r="B20" s="4"/>
      <c r="C20" s="3"/>
      <c r="D20" s="4"/>
      <c r="E20" s="4"/>
      <c r="F20" s="5">
        <v>182.47</v>
      </c>
      <c r="G20" s="6"/>
      <c r="H20" s="12"/>
      <c r="I20" s="6"/>
      <c r="J20" s="6"/>
    </row>
    <row r="21" spans="1:11">
      <c r="A21" s="163" t="s">
        <v>25</v>
      </c>
      <c r="B21" s="192" t="s">
        <v>26</v>
      </c>
      <c r="C21" s="192"/>
      <c r="D21" s="192"/>
      <c r="E21" s="192"/>
      <c r="F21" s="192"/>
      <c r="G21" s="192"/>
      <c r="H21" s="192"/>
      <c r="I21" s="164">
        <f>SUM(I22:I22)</f>
        <v>14022.732000000002</v>
      </c>
      <c r="J21" s="164">
        <f>SUM(J22:J22)</f>
        <v>17336.232</v>
      </c>
    </row>
    <row r="22" spans="1:11" ht="24.75">
      <c r="A22" s="3" t="s">
        <v>27</v>
      </c>
      <c r="B22" s="4" t="s">
        <v>28</v>
      </c>
      <c r="C22" s="3" t="s">
        <v>29</v>
      </c>
      <c r="D22" s="4" t="s">
        <v>13</v>
      </c>
      <c r="E22" s="4" t="s">
        <v>30</v>
      </c>
      <c r="F22" s="5">
        <v>2650.8</v>
      </c>
      <c r="G22" s="6">
        <v>5.29</v>
      </c>
      <c r="H22" s="12">
        <v>6.54</v>
      </c>
      <c r="I22" s="6">
        <f>F22*G22</f>
        <v>14022.732000000002</v>
      </c>
      <c r="J22" s="6">
        <f>H22*F22</f>
        <v>17336.232</v>
      </c>
    </row>
    <row r="23" spans="1:11">
      <c r="A23" s="15"/>
      <c r="B23" s="16"/>
      <c r="C23" s="15"/>
      <c r="D23" s="16"/>
      <c r="E23" s="16"/>
      <c r="F23" s="17"/>
      <c r="G23" s="18"/>
      <c r="H23" s="12"/>
      <c r="I23" s="6"/>
      <c r="J23" s="6"/>
    </row>
    <row r="24" spans="1:11" ht="15" customHeight="1">
      <c r="A24" s="7"/>
      <c r="B24" s="7"/>
      <c r="C24" s="7"/>
      <c r="D24" s="7"/>
      <c r="E24" s="7"/>
      <c r="F24" s="7"/>
      <c r="G24" s="7"/>
      <c r="H24" s="193" t="s">
        <v>31</v>
      </c>
      <c r="I24" s="193"/>
      <c r="J24" s="2">
        <f>J26-J25</f>
        <v>139015.27023624978</v>
      </c>
      <c r="K24" s="67"/>
    </row>
    <row r="25" spans="1:11" ht="15" customHeight="1">
      <c r="A25" s="7"/>
      <c r="B25" s="7"/>
      <c r="C25" s="7"/>
      <c r="D25" s="7"/>
      <c r="E25" s="7"/>
      <c r="F25" s="7"/>
      <c r="G25" s="7"/>
      <c r="H25" s="193" t="s">
        <v>32</v>
      </c>
      <c r="I25" s="193"/>
      <c r="J25" s="2">
        <f>SUM(I13,I16,I21)</f>
        <v>590097.50106375013</v>
      </c>
    </row>
    <row r="26" spans="1:11" ht="15" customHeight="1">
      <c r="A26" s="7"/>
      <c r="B26" s="7"/>
      <c r="C26" s="7"/>
      <c r="D26" s="7"/>
      <c r="E26" s="7"/>
      <c r="F26" s="7"/>
      <c r="G26" s="7"/>
      <c r="H26" s="191" t="s">
        <v>33</v>
      </c>
      <c r="I26" s="191"/>
      <c r="J26" s="165">
        <f>SUM(J13,J16,J21)</f>
        <v>729112.77129999991</v>
      </c>
    </row>
  </sheetData>
  <mergeCells count="32">
    <mergeCell ref="A8:B8"/>
    <mergeCell ref="C8:D8"/>
    <mergeCell ref="E8:H8"/>
    <mergeCell ref="A9:J9"/>
    <mergeCell ref="A7:B7"/>
    <mergeCell ref="E7:F7"/>
    <mergeCell ref="G7:H7"/>
    <mergeCell ref="E5:F5"/>
    <mergeCell ref="G5:H5"/>
    <mergeCell ref="A6:B6"/>
    <mergeCell ref="E6:F6"/>
    <mergeCell ref="G6:H6"/>
    <mergeCell ref="A1:J1"/>
    <mergeCell ref="A3:D4"/>
    <mergeCell ref="E3:F3"/>
    <mergeCell ref="E4:F4"/>
    <mergeCell ref="G4:H4"/>
    <mergeCell ref="H26:I26"/>
    <mergeCell ref="B13:H13"/>
    <mergeCell ref="B16:H16"/>
    <mergeCell ref="B21:H21"/>
    <mergeCell ref="H24:I24"/>
    <mergeCell ref="H25:I25"/>
    <mergeCell ref="A10:J10"/>
    <mergeCell ref="A11:A12"/>
    <mergeCell ref="B11:B12"/>
    <mergeCell ref="C11:C12"/>
    <mergeCell ref="D11:D12"/>
    <mergeCell ref="E11:E12"/>
    <mergeCell ref="F11:F12"/>
    <mergeCell ref="G11:H11"/>
    <mergeCell ref="I11:J11"/>
  </mergeCells>
  <printOptions horizontalCentered="1"/>
  <pageMargins left="0.59055118110236227" right="0.59055118110236227" top="0.98425196850393704"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dimension ref="A1:L79"/>
  <sheetViews>
    <sheetView view="pageBreakPreview" topLeftCell="A61" zoomScaleSheetLayoutView="100" workbookViewId="0">
      <selection activeCell="E17" sqref="E17"/>
    </sheetView>
  </sheetViews>
  <sheetFormatPr defaultRowHeight="15"/>
  <cols>
    <col min="1" max="1" width="42.28515625" customWidth="1"/>
    <col min="2" max="2" width="13.7109375" customWidth="1"/>
    <col min="3" max="3" width="9.28515625" customWidth="1"/>
    <col min="4" max="4" width="16" customWidth="1"/>
    <col min="5" max="5" width="16.7109375" customWidth="1"/>
    <col min="6" max="6" width="19.85546875" customWidth="1"/>
    <col min="7" max="7" width="16.42578125" customWidth="1"/>
    <col min="9" max="9" width="10.42578125" bestFit="1" customWidth="1"/>
  </cols>
  <sheetData>
    <row r="1" spans="1:11" s="36" customFormat="1" ht="17.45" customHeight="1">
      <c r="A1" s="194" t="s">
        <v>87</v>
      </c>
      <c r="B1" s="194"/>
      <c r="C1" s="194"/>
      <c r="D1" s="194"/>
      <c r="E1" s="194"/>
      <c r="F1" s="194"/>
      <c r="G1" s="194"/>
      <c r="H1" s="194"/>
      <c r="I1" s="194"/>
      <c r="J1" s="70"/>
    </row>
    <row r="2" spans="1:11" s="36" customFormat="1" ht="17.45" customHeight="1">
      <c r="A2" s="71"/>
      <c r="B2" s="71"/>
      <c r="C2" s="71"/>
      <c r="D2" s="71"/>
      <c r="E2" s="71"/>
      <c r="F2" s="71"/>
      <c r="G2" s="71"/>
      <c r="H2" s="71"/>
      <c r="I2" s="71"/>
      <c r="J2" s="71"/>
    </row>
    <row r="3" spans="1:11" s="39" customFormat="1" ht="9">
      <c r="A3" s="37"/>
      <c r="B3" s="37"/>
      <c r="C3" s="38"/>
      <c r="D3" s="38"/>
      <c r="E3" s="38"/>
      <c r="F3" s="38"/>
      <c r="G3" s="38"/>
      <c r="H3" s="38"/>
      <c r="I3" s="38"/>
      <c r="J3" s="38"/>
    </row>
    <row r="4" spans="1:11" s="36" customFormat="1" ht="12.75">
      <c r="A4" s="229" t="s">
        <v>88</v>
      </c>
      <c r="B4" s="229"/>
      <c r="C4" s="229"/>
      <c r="D4" s="230" t="s">
        <v>76</v>
      </c>
      <c r="E4" s="231"/>
      <c r="F4" s="85">
        <f ca="1">TODAY()</f>
        <v>45278</v>
      </c>
      <c r="G4" s="86" t="s">
        <v>77</v>
      </c>
      <c r="H4" s="87">
        <v>0.23580000000000001</v>
      </c>
      <c r="I4" s="88"/>
    </row>
    <row r="5" spans="1:11" s="36" customFormat="1" ht="12.75">
      <c r="A5" s="229"/>
      <c r="B5" s="229"/>
      <c r="C5" s="229"/>
      <c r="D5" s="232" t="s">
        <v>78</v>
      </c>
      <c r="E5" s="233"/>
      <c r="F5" s="89" t="s">
        <v>79</v>
      </c>
      <c r="G5" s="238" t="s">
        <v>80</v>
      </c>
      <c r="H5" s="239"/>
      <c r="I5" s="90" t="s">
        <v>81</v>
      </c>
    </row>
    <row r="6" spans="1:11" s="36" customFormat="1" ht="25.5">
      <c r="A6" s="45"/>
      <c r="D6" s="223" t="s">
        <v>13</v>
      </c>
      <c r="E6" s="224"/>
      <c r="F6" s="91" t="s">
        <v>82</v>
      </c>
      <c r="G6" s="234" t="str">
        <f>ORÇAMENTO!I5</f>
        <v>NOV 11/2022</v>
      </c>
      <c r="H6" s="235"/>
      <c r="I6" s="92">
        <v>2022</v>
      </c>
    </row>
    <row r="7" spans="1:11" s="36" customFormat="1" ht="49.15" customHeight="1">
      <c r="A7" s="209" t="str">
        <f>ORÇAMENTO!C6</f>
        <v>DISTRITO DE MALHADA DA AREIA: RUA DO COMÉRCIO, RUA DO COMÉRCIO II, RUA DO COMÉRCIO III E RUA DA MATRIZ.</v>
      </c>
      <c r="B7" s="209"/>
      <c r="C7" s="209"/>
      <c r="D7" s="223" t="s">
        <v>13</v>
      </c>
      <c r="E7" s="224"/>
      <c r="F7" s="91" t="s">
        <v>82</v>
      </c>
      <c r="G7" s="234" t="str">
        <f>ORÇAMENTO!I6</f>
        <v>SET 09/2023</v>
      </c>
      <c r="H7" s="235"/>
      <c r="I7" s="92">
        <v>2023</v>
      </c>
    </row>
    <row r="8" spans="1:11" s="36" customFormat="1" ht="12.75">
      <c r="A8" s="216" t="s">
        <v>179</v>
      </c>
      <c r="B8" s="216"/>
      <c r="C8" s="216"/>
      <c r="D8" s="223"/>
      <c r="E8" s="224"/>
      <c r="F8" s="91"/>
      <c r="G8" s="236"/>
      <c r="H8" s="237"/>
      <c r="I8" s="92"/>
      <c r="K8" s="84"/>
    </row>
    <row r="9" spans="1:11" s="36" customFormat="1" ht="10.15" customHeight="1">
      <c r="A9" s="222"/>
      <c r="B9" s="222"/>
      <c r="C9" s="222"/>
      <c r="D9" s="223" t="s">
        <v>85</v>
      </c>
      <c r="E9" s="224"/>
      <c r="F9" s="93"/>
      <c r="G9" s="223"/>
      <c r="H9" s="224"/>
      <c r="I9" s="92"/>
      <c r="J9" s="84"/>
    </row>
    <row r="10" spans="1:11" s="36" customFormat="1" ht="12.75">
      <c r="A10" s="94"/>
      <c r="B10" s="95"/>
      <c r="C10" s="95"/>
      <c r="D10" s="96"/>
      <c r="E10" s="96"/>
      <c r="F10" s="97"/>
      <c r="G10" s="96"/>
      <c r="H10" s="96"/>
      <c r="I10" s="98"/>
      <c r="J10" s="84"/>
    </row>
    <row r="11" spans="1:11" ht="20.25">
      <c r="A11" s="226" t="s">
        <v>107</v>
      </c>
      <c r="B11" s="227"/>
      <c r="C11" s="227"/>
      <c r="D11" s="227"/>
      <c r="E11" s="227"/>
      <c r="F11" s="227"/>
      <c r="G11" s="227"/>
      <c r="H11" s="227"/>
      <c r="I11" s="228"/>
      <c r="J11" s="84"/>
    </row>
    <row r="12" spans="1:11" s="103" customFormat="1" ht="20.25">
      <c r="A12" s="99"/>
      <c r="B12" s="100"/>
      <c r="C12" s="100"/>
      <c r="D12" s="100"/>
      <c r="E12" s="100"/>
      <c r="F12" s="101"/>
      <c r="G12" s="101"/>
      <c r="H12" s="101"/>
      <c r="I12" s="101"/>
      <c r="J12" s="102"/>
    </row>
    <row r="13" spans="1:11" ht="31.15" customHeight="1">
      <c r="A13" s="225" t="str">
        <f>ORÇAMENTO!C14</f>
        <v>FORNECIMENTO E INSTALAÇÃO DE PLACA DE OBRA COM CHAPA GALVANIZADA E ESTRUTURA DE MADEIRA. AF_03/2022_PS</v>
      </c>
      <c r="B13" s="225"/>
      <c r="C13" s="225"/>
      <c r="D13" s="225"/>
      <c r="E13" s="225"/>
      <c r="F13" s="54"/>
      <c r="H13" s="54"/>
      <c r="J13" s="84"/>
    </row>
    <row r="14" spans="1:11" ht="27" customHeight="1">
      <c r="A14" s="72" t="s">
        <v>0</v>
      </c>
      <c r="B14" s="73" t="s">
        <v>92</v>
      </c>
      <c r="C14" s="74" t="s">
        <v>93</v>
      </c>
      <c r="D14" s="74" t="s">
        <v>94</v>
      </c>
      <c r="E14" s="74" t="s">
        <v>95</v>
      </c>
      <c r="F14" s="54"/>
      <c r="H14" s="54"/>
    </row>
    <row r="15" spans="1:11">
      <c r="A15" s="55" t="s">
        <v>96</v>
      </c>
      <c r="B15" s="56">
        <v>3</v>
      </c>
      <c r="C15" s="56">
        <v>2</v>
      </c>
      <c r="D15" s="56"/>
      <c r="E15" s="56">
        <f>PRODUCT(B15:D15)</f>
        <v>6</v>
      </c>
      <c r="F15" s="54"/>
      <c r="H15" s="54"/>
    </row>
    <row r="16" spans="1:11">
      <c r="A16" s="68"/>
      <c r="B16" s="68"/>
      <c r="C16" s="68"/>
      <c r="D16" s="68"/>
      <c r="E16" s="68"/>
      <c r="F16" s="60"/>
      <c r="H16" s="54"/>
    </row>
    <row r="17" spans="1:11">
      <c r="A17" s="166" t="s">
        <v>104</v>
      </c>
      <c r="B17" s="167"/>
      <c r="C17" s="166"/>
      <c r="D17" s="167"/>
      <c r="E17" s="167">
        <f>SUM(E15:E16)</f>
        <v>6</v>
      </c>
      <c r="F17" s="60"/>
      <c r="H17" s="54"/>
    </row>
    <row r="18" spans="1:11">
      <c r="A18" s="57"/>
      <c r="B18" s="58"/>
      <c r="C18" s="58"/>
      <c r="D18" s="58"/>
      <c r="E18" s="59"/>
      <c r="F18" s="60"/>
      <c r="H18" s="54"/>
    </row>
    <row r="19" spans="1:11" ht="26.45" customHeight="1">
      <c r="A19" s="219" t="str">
        <f>ORÇAMENTO!C17</f>
        <v>EXECUÇÃO DE PINTURA DE LIGAÇÃO COM EMULSÃO ASFÁLTICA RR-2C, PARA O FECHAMENTO DE VALAS. AF_12/2020</v>
      </c>
      <c r="B19" s="220"/>
      <c r="C19" s="220"/>
      <c r="D19" s="221"/>
    </row>
    <row r="20" spans="1:11">
      <c r="A20" s="78" t="s">
        <v>98</v>
      </c>
      <c r="B20" s="78" t="s">
        <v>99</v>
      </c>
      <c r="C20" s="78" t="s">
        <v>100</v>
      </c>
      <c r="D20" s="78" t="s">
        <v>101</v>
      </c>
    </row>
    <row r="21" spans="1:11">
      <c r="A21" s="76" t="s">
        <v>108</v>
      </c>
      <c r="B21" s="77"/>
      <c r="C21" s="77"/>
      <c r="D21" s="77"/>
      <c r="I21" s="63"/>
      <c r="J21" s="64"/>
      <c r="K21" s="64"/>
    </row>
    <row r="22" spans="1:11">
      <c r="A22" s="61" t="s">
        <v>181</v>
      </c>
      <c r="B22" s="62">
        <v>198.6</v>
      </c>
      <c r="C22" s="62">
        <v>8.1999999999999993</v>
      </c>
      <c r="D22" s="62">
        <f>PRODUCT(B22:C22)</f>
        <v>1628.5199999999998</v>
      </c>
      <c r="J22">
        <f>3515.27</f>
        <v>3515.27</v>
      </c>
    </row>
    <row r="23" spans="1:11">
      <c r="A23" s="61" t="s">
        <v>182</v>
      </c>
      <c r="B23" s="62">
        <v>198.6</v>
      </c>
      <c r="C23" s="62">
        <v>8.5</v>
      </c>
      <c r="D23" s="62">
        <f t="shared" ref="D23:D30" si="0">PRODUCT(B23:C23)</f>
        <v>1688.1</v>
      </c>
      <c r="J23">
        <f>1441.06+1584.67+393.6</f>
        <v>3419.33</v>
      </c>
    </row>
    <row r="24" spans="1:11">
      <c r="A24" s="61" t="s">
        <v>188</v>
      </c>
      <c r="B24" s="62">
        <v>160</v>
      </c>
      <c r="C24" s="62">
        <v>7</v>
      </c>
      <c r="D24" s="62">
        <f t="shared" ref="D24" si="1">PRODUCT(B24:C24)</f>
        <v>1120</v>
      </c>
      <c r="J24">
        <f>1441.06+1584.67+393.6</f>
        <v>3419.33</v>
      </c>
    </row>
    <row r="25" spans="1:11">
      <c r="A25" s="61" t="s">
        <v>183</v>
      </c>
      <c r="B25" s="62">
        <v>109</v>
      </c>
      <c r="C25" s="62">
        <v>10.5</v>
      </c>
      <c r="D25" s="62">
        <f t="shared" ref="D25" si="2">PRODUCT(B25:C25)</f>
        <v>1144.5</v>
      </c>
      <c r="J25">
        <f>1441.06+1584.67+393.6</f>
        <v>3419.33</v>
      </c>
    </row>
    <row r="26" spans="1:11">
      <c r="A26" s="61" t="s">
        <v>184</v>
      </c>
      <c r="B26" s="62">
        <v>11.6</v>
      </c>
      <c r="C26" s="62">
        <v>11.6</v>
      </c>
      <c r="D26" s="62">
        <f t="shared" ref="D26" si="3">PRODUCT(B26:C26)</f>
        <v>134.56</v>
      </c>
      <c r="J26">
        <f>1441.06+1584.67+393.6</f>
        <v>3419.33</v>
      </c>
    </row>
    <row r="27" spans="1:11">
      <c r="A27" s="65" t="s">
        <v>185</v>
      </c>
      <c r="B27" s="62">
        <v>11.4</v>
      </c>
      <c r="C27" s="188">
        <v>8</v>
      </c>
      <c r="D27" s="62">
        <f t="shared" si="0"/>
        <v>91.2</v>
      </c>
    </row>
    <row r="28" spans="1:11">
      <c r="A28" s="65" t="s">
        <v>186</v>
      </c>
      <c r="B28" s="62">
        <v>11.5</v>
      </c>
      <c r="C28" s="188">
        <v>10.5</v>
      </c>
      <c r="D28" s="62">
        <f t="shared" si="0"/>
        <v>120.75</v>
      </c>
    </row>
    <row r="29" spans="1:11">
      <c r="A29" s="65" t="s">
        <v>187</v>
      </c>
      <c r="B29" s="62">
        <v>11.6</v>
      </c>
      <c r="C29" s="188">
        <v>11</v>
      </c>
      <c r="D29" s="62">
        <f t="shared" si="0"/>
        <v>127.6</v>
      </c>
    </row>
    <row r="30" spans="1:11">
      <c r="A30" s="61" t="s">
        <v>189</v>
      </c>
      <c r="B30" s="62">
        <v>194.3</v>
      </c>
      <c r="C30" s="62">
        <v>6.4</v>
      </c>
      <c r="D30" s="62">
        <f t="shared" si="0"/>
        <v>1243.5200000000002</v>
      </c>
      <c r="J30">
        <f>1441.06+1584.67+393.6</f>
        <v>3419.33</v>
      </c>
    </row>
    <row r="31" spans="1:11">
      <c r="A31" s="168" t="s">
        <v>104</v>
      </c>
      <c r="B31" s="167"/>
      <c r="C31" s="169"/>
      <c r="D31" s="167">
        <f>SUM(D22:D30)</f>
        <v>7298.7500000000009</v>
      </c>
    </row>
    <row r="32" spans="1:11">
      <c r="B32" s="66"/>
    </row>
    <row r="33" spans="1:11">
      <c r="G33" s="67"/>
    </row>
    <row r="34" spans="1:11" ht="26.45" customHeight="1">
      <c r="A34" s="219" t="str">
        <f>ORÇAMENTO!C18</f>
        <v>EXECUÇÃO DE PAVIMENTO COM APLICAÇÃO DE CONCRETO ASFÁLTICO, CAMADA DE ROLAMENTO - EXCLUSIVE CARGA E TRANSPORTE. AF_11/2019</v>
      </c>
      <c r="B34" s="220"/>
      <c r="C34" s="220"/>
      <c r="D34" s="220"/>
      <c r="E34" s="220"/>
      <c r="F34" s="221"/>
    </row>
    <row r="35" spans="1:11">
      <c r="A35" s="78" t="s">
        <v>98</v>
      </c>
      <c r="B35" s="78" t="s">
        <v>99</v>
      </c>
      <c r="C35" s="78" t="s">
        <v>100</v>
      </c>
      <c r="D35" s="78" t="s">
        <v>101</v>
      </c>
      <c r="E35" s="78" t="s">
        <v>97</v>
      </c>
      <c r="F35" s="78" t="s">
        <v>102</v>
      </c>
    </row>
    <row r="36" spans="1:11">
      <c r="A36" s="76" t="s">
        <v>108</v>
      </c>
      <c r="B36" s="77"/>
      <c r="C36" s="77"/>
      <c r="D36" s="77"/>
      <c r="E36" s="77">
        <v>0.05</v>
      </c>
      <c r="F36" s="77"/>
      <c r="I36" s="63"/>
      <c r="J36" s="64"/>
      <c r="K36" s="64"/>
    </row>
    <row r="37" spans="1:11">
      <c r="A37" s="61" t="s">
        <v>181</v>
      </c>
      <c r="B37" s="62"/>
      <c r="C37" s="62"/>
      <c r="D37" s="62">
        <f t="shared" ref="D37:D45" si="4">B22*C22</f>
        <v>1628.5199999999998</v>
      </c>
      <c r="E37" s="56">
        <f>$E$36</f>
        <v>0.05</v>
      </c>
      <c r="F37" s="56">
        <f t="shared" ref="F37:F42" si="5">E37*D37</f>
        <v>81.425999999999988</v>
      </c>
      <c r="J37">
        <f>B22*C22</f>
        <v>1628.5199999999998</v>
      </c>
    </row>
    <row r="38" spans="1:11">
      <c r="A38" s="61" t="s">
        <v>182</v>
      </c>
      <c r="B38" s="62"/>
      <c r="C38" s="62"/>
      <c r="D38" s="62">
        <f t="shared" si="4"/>
        <v>1688.1</v>
      </c>
      <c r="E38" s="56">
        <f t="shared" ref="E38:E45" si="6">$E$36</f>
        <v>0.05</v>
      </c>
      <c r="F38" s="56">
        <f t="shared" si="5"/>
        <v>84.405000000000001</v>
      </c>
    </row>
    <row r="39" spans="1:11">
      <c r="A39" s="61" t="s">
        <v>188</v>
      </c>
      <c r="B39" s="62"/>
      <c r="C39" s="62"/>
      <c r="D39" s="62">
        <f t="shared" si="4"/>
        <v>1120</v>
      </c>
      <c r="E39" s="56">
        <f t="shared" si="6"/>
        <v>0.05</v>
      </c>
      <c r="F39" s="56">
        <f t="shared" si="5"/>
        <v>56</v>
      </c>
    </row>
    <row r="40" spans="1:11">
      <c r="A40" s="61" t="s">
        <v>183</v>
      </c>
      <c r="B40" s="62"/>
      <c r="C40" s="62"/>
      <c r="D40" s="62">
        <f t="shared" si="4"/>
        <v>1144.5</v>
      </c>
      <c r="E40" s="56">
        <f t="shared" si="6"/>
        <v>0.05</v>
      </c>
      <c r="F40" s="56">
        <f t="shared" si="5"/>
        <v>57.225000000000001</v>
      </c>
      <c r="J40">
        <f>1441.06+1584.67+393.6</f>
        <v>3419.33</v>
      </c>
    </row>
    <row r="41" spans="1:11">
      <c r="A41" s="61" t="s">
        <v>184</v>
      </c>
      <c r="B41" s="62"/>
      <c r="C41" s="62"/>
      <c r="D41" s="62">
        <f t="shared" si="4"/>
        <v>134.56</v>
      </c>
      <c r="E41" s="56">
        <f t="shared" si="6"/>
        <v>0.05</v>
      </c>
      <c r="F41" s="56">
        <f t="shared" si="5"/>
        <v>6.7280000000000006</v>
      </c>
      <c r="J41">
        <f>1441.06+1584.67+393.6</f>
        <v>3419.33</v>
      </c>
    </row>
    <row r="42" spans="1:11">
      <c r="A42" s="65" t="s">
        <v>185</v>
      </c>
      <c r="B42" s="62"/>
      <c r="C42" s="62"/>
      <c r="D42" s="62">
        <f t="shared" si="4"/>
        <v>91.2</v>
      </c>
      <c r="E42" s="56">
        <f>$E$36</f>
        <v>0.05</v>
      </c>
      <c r="F42" s="56">
        <f t="shared" si="5"/>
        <v>4.5600000000000005</v>
      </c>
    </row>
    <row r="43" spans="1:11">
      <c r="A43" s="65" t="s">
        <v>186</v>
      </c>
      <c r="B43" s="62"/>
      <c r="C43" s="62"/>
      <c r="D43" s="62">
        <f t="shared" si="4"/>
        <v>120.75</v>
      </c>
      <c r="E43" s="56">
        <f t="shared" si="6"/>
        <v>0.05</v>
      </c>
      <c r="F43" s="56">
        <f t="shared" ref="F43" si="7">E43*D43</f>
        <v>6.0375000000000005</v>
      </c>
    </row>
    <row r="44" spans="1:11">
      <c r="A44" s="65" t="s">
        <v>187</v>
      </c>
      <c r="B44" s="62"/>
      <c r="C44" s="62"/>
      <c r="D44" s="62">
        <f t="shared" si="4"/>
        <v>127.6</v>
      </c>
      <c r="E44" s="56">
        <f t="shared" si="6"/>
        <v>0.05</v>
      </c>
      <c r="F44" s="56">
        <f>D44*E44</f>
        <v>6.38</v>
      </c>
    </row>
    <row r="45" spans="1:11">
      <c r="A45" s="61" t="s">
        <v>189</v>
      </c>
      <c r="B45" s="62"/>
      <c r="C45" s="62"/>
      <c r="D45" s="62">
        <f t="shared" si="4"/>
        <v>1243.5200000000002</v>
      </c>
      <c r="E45" s="56">
        <f t="shared" si="6"/>
        <v>0.05</v>
      </c>
      <c r="F45" s="56">
        <f>E45*D45</f>
        <v>62.176000000000016</v>
      </c>
    </row>
    <row r="46" spans="1:11">
      <c r="A46" s="65"/>
      <c r="B46" s="62"/>
      <c r="C46" s="62"/>
      <c r="D46" s="56"/>
      <c r="E46" s="56"/>
      <c r="F46" s="56"/>
    </row>
    <row r="47" spans="1:11">
      <c r="A47" s="168" t="s">
        <v>104</v>
      </c>
      <c r="B47" s="167"/>
      <c r="C47" s="169"/>
      <c r="D47" s="167"/>
      <c r="E47" s="170"/>
      <c r="F47" s="167">
        <f>SUM(F37:F45)</f>
        <v>364.9375</v>
      </c>
    </row>
    <row r="48" spans="1:11">
      <c r="B48" s="66"/>
    </row>
    <row r="49" spans="1:11">
      <c r="A49" s="218" t="str">
        <f>ORÇAMENTO!C19</f>
        <v>TRANSPORTE COM CAMINHÃO BASCULANTE DE 18 M³, EM VIA URBANA PAVIMENTADA, ADICIONAL PARA DMT EXCEDENTE A 30 KM (UNIDADE: TXKM). AF_07/2020</v>
      </c>
      <c r="B49" s="218"/>
      <c r="C49" s="218"/>
      <c r="D49" s="218"/>
      <c r="E49" s="218"/>
      <c r="F49" s="218"/>
      <c r="G49" s="218"/>
      <c r="H49" s="218"/>
      <c r="I49" s="218"/>
    </row>
    <row r="50" spans="1:11">
      <c r="A50" s="78" t="s">
        <v>98</v>
      </c>
      <c r="B50" s="78" t="s">
        <v>99</v>
      </c>
      <c r="C50" s="78" t="s">
        <v>100</v>
      </c>
      <c r="D50" s="78" t="s">
        <v>101</v>
      </c>
      <c r="E50" s="78" t="s">
        <v>97</v>
      </c>
      <c r="F50" s="78" t="s">
        <v>102</v>
      </c>
      <c r="G50" s="78" t="s">
        <v>103</v>
      </c>
      <c r="H50" s="78" t="s">
        <v>110</v>
      </c>
      <c r="I50" s="78" t="s">
        <v>109</v>
      </c>
    </row>
    <row r="51" spans="1:11">
      <c r="A51" s="76" t="s">
        <v>108</v>
      </c>
      <c r="B51" s="77"/>
      <c r="C51" s="77"/>
      <c r="D51" s="77"/>
      <c r="E51" s="77">
        <v>0.05</v>
      </c>
      <c r="F51" s="77"/>
      <c r="G51" s="77">
        <v>2.34</v>
      </c>
      <c r="H51" s="77"/>
      <c r="I51" s="77"/>
      <c r="J51" s="64"/>
      <c r="K51" s="64"/>
    </row>
    <row r="52" spans="1:11">
      <c r="A52" s="61" t="s">
        <v>181</v>
      </c>
      <c r="B52" s="62"/>
      <c r="C52" s="62"/>
      <c r="D52" s="62">
        <v>1628.5199999999998</v>
      </c>
      <c r="E52" s="56">
        <f>$E$51</f>
        <v>0.05</v>
      </c>
      <c r="F52" s="56">
        <f t="shared" ref="F52:F57" si="8">E52*D52</f>
        <v>81.425999999999988</v>
      </c>
      <c r="G52" s="56">
        <f>F52*$G$51</f>
        <v>190.53683999999996</v>
      </c>
      <c r="H52" s="56">
        <v>40</v>
      </c>
      <c r="I52" s="56">
        <f>G52*H52</f>
        <v>7621.4735999999984</v>
      </c>
    </row>
    <row r="53" spans="1:11">
      <c r="A53" s="61" t="s">
        <v>182</v>
      </c>
      <c r="B53" s="62"/>
      <c r="C53" s="62"/>
      <c r="D53" s="62">
        <v>1688.1</v>
      </c>
      <c r="E53" s="56">
        <f t="shared" ref="E53:E60" si="9">$E$51</f>
        <v>0.05</v>
      </c>
      <c r="F53" s="56">
        <f t="shared" si="8"/>
        <v>84.405000000000001</v>
      </c>
      <c r="G53" s="56">
        <f t="shared" ref="G53:G55" si="10">F53*$G$51</f>
        <v>197.5077</v>
      </c>
      <c r="H53" s="56">
        <v>40</v>
      </c>
      <c r="I53" s="56">
        <f t="shared" ref="I53" si="11">G53*H53</f>
        <v>7900.308</v>
      </c>
    </row>
    <row r="54" spans="1:11">
      <c r="A54" s="61" t="s">
        <v>188</v>
      </c>
      <c r="B54" s="62"/>
      <c r="C54" s="62"/>
      <c r="D54" s="62">
        <f>D39</f>
        <v>1120</v>
      </c>
      <c r="E54" s="56">
        <f t="shared" si="9"/>
        <v>0.05</v>
      </c>
      <c r="F54" s="56">
        <f t="shared" si="8"/>
        <v>56</v>
      </c>
      <c r="G54" s="56">
        <f t="shared" ref="G54" si="12">F54*$G$51</f>
        <v>131.04</v>
      </c>
      <c r="H54" s="56">
        <v>40</v>
      </c>
      <c r="I54" s="56">
        <f t="shared" ref="I54" si="13">G54*H54</f>
        <v>5241.5999999999995</v>
      </c>
    </row>
    <row r="55" spans="1:11">
      <c r="A55" s="61" t="s">
        <v>183</v>
      </c>
      <c r="B55" s="62"/>
      <c r="C55" s="62"/>
      <c r="D55" s="62">
        <v>1144.5</v>
      </c>
      <c r="E55" s="56">
        <f t="shared" ref="E55:E56" si="14">$E$36</f>
        <v>0.05</v>
      </c>
      <c r="F55" s="56">
        <f t="shared" si="8"/>
        <v>57.225000000000001</v>
      </c>
      <c r="G55" s="56">
        <f t="shared" si="10"/>
        <v>133.90649999999999</v>
      </c>
      <c r="H55" s="56">
        <v>40</v>
      </c>
      <c r="I55" s="56">
        <f>G55*H55</f>
        <v>5356.26</v>
      </c>
      <c r="J55">
        <f>1441.06+1584.67+393.6</f>
        <v>3419.33</v>
      </c>
    </row>
    <row r="56" spans="1:11">
      <c r="A56" s="61" t="s">
        <v>184</v>
      </c>
      <c r="B56" s="62"/>
      <c r="C56" s="62"/>
      <c r="D56" s="62">
        <v>134.56</v>
      </c>
      <c r="E56" s="56">
        <f t="shared" si="14"/>
        <v>0.05</v>
      </c>
      <c r="F56" s="56">
        <f t="shared" si="8"/>
        <v>6.7280000000000006</v>
      </c>
      <c r="G56" s="56">
        <f t="shared" ref="G56" si="15">F56*$G$51</f>
        <v>15.74352</v>
      </c>
      <c r="H56" s="56">
        <v>40</v>
      </c>
      <c r="I56" s="56">
        <f>G56*H56</f>
        <v>629.74080000000004</v>
      </c>
      <c r="J56">
        <f>1441.06+1584.67+393.6</f>
        <v>3419.33</v>
      </c>
    </row>
    <row r="57" spans="1:11">
      <c r="A57" s="65" t="s">
        <v>185</v>
      </c>
      <c r="B57" s="62"/>
      <c r="C57" s="62"/>
      <c r="D57" s="62">
        <v>91.2</v>
      </c>
      <c r="E57" s="56">
        <f>$E$51</f>
        <v>0.05</v>
      </c>
      <c r="F57" s="56">
        <f t="shared" si="8"/>
        <v>4.5600000000000005</v>
      </c>
      <c r="G57" s="56">
        <f>F57*$G$51</f>
        <v>10.670400000000001</v>
      </c>
      <c r="H57" s="56">
        <v>40</v>
      </c>
      <c r="I57" s="56">
        <f>G57*H57</f>
        <v>426.81600000000003</v>
      </c>
    </row>
    <row r="58" spans="1:11">
      <c r="A58" s="65" t="s">
        <v>186</v>
      </c>
      <c r="B58" s="62"/>
      <c r="C58" s="62"/>
      <c r="D58" s="62">
        <v>120.75</v>
      </c>
      <c r="E58" s="56">
        <f t="shared" si="9"/>
        <v>0.05</v>
      </c>
      <c r="F58" s="56">
        <f t="shared" ref="F58" si="16">E58*D58</f>
        <v>6.0375000000000005</v>
      </c>
      <c r="G58" s="56">
        <f t="shared" ref="G58:G60" si="17">F58*$G$51</f>
        <v>14.127750000000001</v>
      </c>
      <c r="H58" s="56">
        <v>40</v>
      </c>
      <c r="I58" s="56">
        <f t="shared" ref="I58:I60" si="18">G58*H58</f>
        <v>565.11</v>
      </c>
    </row>
    <row r="59" spans="1:11">
      <c r="A59" s="65" t="s">
        <v>187</v>
      </c>
      <c r="B59" s="62"/>
      <c r="C59" s="62"/>
      <c r="D59" s="62">
        <v>127.6</v>
      </c>
      <c r="E59" s="56">
        <f t="shared" si="9"/>
        <v>0.05</v>
      </c>
      <c r="F59" s="56">
        <f>D59*E59</f>
        <v>6.38</v>
      </c>
      <c r="G59" s="56">
        <f t="shared" si="17"/>
        <v>14.929199999999998</v>
      </c>
      <c r="H59" s="56">
        <v>40</v>
      </c>
      <c r="I59" s="56">
        <f t="shared" si="18"/>
        <v>597.16799999999989</v>
      </c>
    </row>
    <row r="60" spans="1:11">
      <c r="A60" s="61" t="s">
        <v>189</v>
      </c>
      <c r="B60" s="62"/>
      <c r="C60" s="62"/>
      <c r="D60" s="62">
        <f>D45</f>
        <v>1243.5200000000002</v>
      </c>
      <c r="E60" s="56">
        <f t="shared" si="9"/>
        <v>0.05</v>
      </c>
      <c r="F60" s="56">
        <f t="shared" ref="F60" si="19">E60*D60</f>
        <v>62.176000000000016</v>
      </c>
      <c r="G60" s="56">
        <f t="shared" si="17"/>
        <v>145.49184000000002</v>
      </c>
      <c r="H60" s="56">
        <v>40</v>
      </c>
      <c r="I60" s="56">
        <f t="shared" si="18"/>
        <v>5819.673600000001</v>
      </c>
    </row>
    <row r="61" spans="1:11">
      <c r="A61" s="65"/>
      <c r="B61" s="62"/>
      <c r="C61" s="62"/>
      <c r="D61" s="56"/>
      <c r="E61" s="56"/>
      <c r="F61" s="56"/>
      <c r="G61" s="56"/>
      <c r="H61" s="56"/>
      <c r="I61" s="56"/>
    </row>
    <row r="62" spans="1:11">
      <c r="A62" s="168" t="s">
        <v>104</v>
      </c>
      <c r="B62" s="167"/>
      <c r="C62" s="169"/>
      <c r="D62" s="167"/>
      <c r="E62" s="170"/>
      <c r="F62" s="167"/>
      <c r="G62" s="167">
        <f>SUM(G52:G60)</f>
        <v>853.9537499999999</v>
      </c>
      <c r="H62" s="167"/>
      <c r="I62" s="171">
        <f>SUM(I52:I60)</f>
        <v>34158.149999999994</v>
      </c>
    </row>
    <row r="63" spans="1:11">
      <c r="B63" s="66"/>
    </row>
    <row r="65" spans="1:12" ht="31.9" customHeight="1">
      <c r="A65" s="217" t="str">
        <f>'[2]PLANILHA GERAL'!C17</f>
        <v>PINTURA DE EIXO VIÁRIO SOBRE ASFALTO COM TINTA RETRORREFLETIVA A BASE DE RESINA ACRÍLICA COM MICROESFERAS DE VIDRO, APLICAÇÃO MECÂNICA COM D EMARCADORA AUTOPROPELIDA. AF_05/2021</v>
      </c>
      <c r="B65" s="217"/>
      <c r="C65" s="217"/>
      <c r="D65" s="217"/>
      <c r="E65" s="217"/>
    </row>
    <row r="66" spans="1:12" ht="45">
      <c r="A66" s="72" t="s">
        <v>98</v>
      </c>
      <c r="B66" s="72" t="s">
        <v>99</v>
      </c>
      <c r="C66" s="72" t="s">
        <v>94</v>
      </c>
      <c r="D66" s="74" t="s">
        <v>105</v>
      </c>
      <c r="E66" s="74" t="s">
        <v>106</v>
      </c>
    </row>
    <row r="67" spans="1:12">
      <c r="A67" s="76" t="s">
        <v>108</v>
      </c>
      <c r="B67" s="75"/>
      <c r="C67" s="75"/>
      <c r="D67" s="75"/>
      <c r="E67" s="79"/>
    </row>
    <row r="68" spans="1:12">
      <c r="A68" s="61" t="s">
        <v>181</v>
      </c>
      <c r="B68" s="62">
        <v>198.6</v>
      </c>
      <c r="C68" s="56">
        <v>2</v>
      </c>
      <c r="D68" s="56">
        <f t="shared" ref="D68:D71" si="20">PRODUCT(B68:C68)</f>
        <v>397.2</v>
      </c>
      <c r="E68" s="187">
        <f t="shared" ref="E68:E76" si="21">B68</f>
        <v>198.6</v>
      </c>
      <c r="K68">
        <f>341.62</f>
        <v>341.62</v>
      </c>
    </row>
    <row r="69" spans="1:12">
      <c r="A69" s="61" t="s">
        <v>182</v>
      </c>
      <c r="B69" s="62">
        <v>198.6</v>
      </c>
      <c r="C69" s="56">
        <v>2</v>
      </c>
      <c r="D69" s="56">
        <f t="shared" si="20"/>
        <v>397.2</v>
      </c>
      <c r="E69" s="187">
        <f t="shared" si="21"/>
        <v>198.6</v>
      </c>
      <c r="J69">
        <v>165.07</v>
      </c>
      <c r="K69">
        <v>78.72</v>
      </c>
      <c r="L69">
        <v>163.75</v>
      </c>
    </row>
    <row r="70" spans="1:12">
      <c r="A70" s="61" t="s">
        <v>188</v>
      </c>
      <c r="B70" s="62">
        <v>160</v>
      </c>
      <c r="C70" s="56">
        <v>2</v>
      </c>
      <c r="D70" s="56">
        <f t="shared" ref="D70" si="22">PRODUCT(B70:C70)</f>
        <v>320</v>
      </c>
      <c r="E70" s="187">
        <f t="shared" ref="E70" si="23">B70</f>
        <v>160</v>
      </c>
      <c r="J70">
        <v>165.07</v>
      </c>
      <c r="K70">
        <v>78.72</v>
      </c>
      <c r="L70">
        <v>163.75</v>
      </c>
    </row>
    <row r="71" spans="1:12">
      <c r="A71" s="61" t="s">
        <v>183</v>
      </c>
      <c r="B71" s="62">
        <v>109</v>
      </c>
      <c r="C71" s="62">
        <v>2</v>
      </c>
      <c r="D71" s="62">
        <f t="shared" si="20"/>
        <v>218</v>
      </c>
      <c r="E71" s="187">
        <f>B71</f>
        <v>109</v>
      </c>
      <c r="J71">
        <f>1441.06+1584.67+393.6</f>
        <v>3419.33</v>
      </c>
    </row>
    <row r="72" spans="1:12">
      <c r="A72" s="61" t="s">
        <v>184</v>
      </c>
      <c r="B72" s="62">
        <v>11.6</v>
      </c>
      <c r="C72" s="62">
        <v>2</v>
      </c>
      <c r="D72" s="62">
        <f t="shared" ref="D72" si="24">PRODUCT(B72:C72)</f>
        <v>23.2</v>
      </c>
      <c r="E72" s="187">
        <f>B72</f>
        <v>11.6</v>
      </c>
      <c r="J72">
        <f>1441.06+1584.67+393.6</f>
        <v>3419.33</v>
      </c>
    </row>
    <row r="73" spans="1:12">
      <c r="A73" s="65" t="s">
        <v>185</v>
      </c>
      <c r="B73" s="62">
        <v>11.4</v>
      </c>
      <c r="C73" s="56"/>
      <c r="D73" s="56"/>
      <c r="E73" s="187">
        <f t="shared" si="21"/>
        <v>11.4</v>
      </c>
      <c r="I73" s="64"/>
    </row>
    <row r="74" spans="1:12">
      <c r="A74" s="65" t="s">
        <v>186</v>
      </c>
      <c r="B74" s="62">
        <v>11.5</v>
      </c>
      <c r="C74" s="56"/>
      <c r="D74" s="56"/>
      <c r="E74" s="187">
        <f t="shared" si="21"/>
        <v>11.5</v>
      </c>
    </row>
    <row r="75" spans="1:12">
      <c r="A75" s="65" t="s">
        <v>187</v>
      </c>
      <c r="B75" s="62">
        <v>11.6</v>
      </c>
      <c r="C75" s="56"/>
      <c r="D75" s="56"/>
      <c r="E75" s="187">
        <f t="shared" si="21"/>
        <v>11.6</v>
      </c>
    </row>
    <row r="76" spans="1:12">
      <c r="A76" s="61" t="s">
        <v>189</v>
      </c>
      <c r="B76" s="62">
        <f>B30</f>
        <v>194.3</v>
      </c>
      <c r="C76" s="56">
        <v>2</v>
      </c>
      <c r="D76" s="56">
        <f t="shared" ref="D76" si="25">PRODUCT(B76:C76)</f>
        <v>388.6</v>
      </c>
      <c r="E76" s="187">
        <f t="shared" si="21"/>
        <v>194.3</v>
      </c>
      <c r="J76">
        <v>165.07</v>
      </c>
      <c r="K76">
        <v>78.72</v>
      </c>
      <c r="L76">
        <v>163.75</v>
      </c>
    </row>
    <row r="77" spans="1:12">
      <c r="A77" s="69"/>
      <c r="B77" s="62"/>
      <c r="C77" s="56"/>
      <c r="D77" s="56"/>
      <c r="E77" s="55"/>
      <c r="I77" s="64"/>
    </row>
    <row r="78" spans="1:12">
      <c r="A78" s="184" t="s">
        <v>111</v>
      </c>
      <c r="B78" s="185">
        <f>SUM(B68:B76)</f>
        <v>906.60000000000014</v>
      </c>
      <c r="C78" s="186"/>
      <c r="D78" s="185">
        <f>SUM(D68:D76)</f>
        <v>1744.2000000000003</v>
      </c>
      <c r="E78" s="185">
        <f>SUM(E68:E76)</f>
        <v>906.60000000000014</v>
      </c>
      <c r="I78" s="64"/>
    </row>
    <row r="79" spans="1:12">
      <c r="A79" s="172" t="s">
        <v>104</v>
      </c>
      <c r="B79" s="172"/>
      <c r="C79" s="172"/>
      <c r="D79" s="172"/>
      <c r="E79" s="173">
        <f>D78+E78</f>
        <v>2650.8</v>
      </c>
      <c r="I79" s="64"/>
    </row>
  </sheetData>
  <mergeCells count="22">
    <mergeCell ref="A1:I1"/>
    <mergeCell ref="A4:C5"/>
    <mergeCell ref="A7:C7"/>
    <mergeCell ref="A8:C8"/>
    <mergeCell ref="D4:E4"/>
    <mergeCell ref="D5:E5"/>
    <mergeCell ref="D6:E6"/>
    <mergeCell ref="D7:E7"/>
    <mergeCell ref="G7:H7"/>
    <mergeCell ref="G8:H8"/>
    <mergeCell ref="D8:E8"/>
    <mergeCell ref="G5:H5"/>
    <mergeCell ref="G6:H6"/>
    <mergeCell ref="A65:E65"/>
    <mergeCell ref="A49:I49"/>
    <mergeCell ref="A19:D19"/>
    <mergeCell ref="A34:F34"/>
    <mergeCell ref="A9:C9"/>
    <mergeCell ref="D9:E9"/>
    <mergeCell ref="G9:H9"/>
    <mergeCell ref="A13:E13"/>
    <mergeCell ref="A11:I11"/>
  </mergeCells>
  <pageMargins left="0.511811024" right="0.511811024" top="0.78740157499999996" bottom="0.78740157499999996" header="0.31496062000000002" footer="0.31496062000000002"/>
  <pageSetup paperSize="9" scale="52" orientation="portrait" verticalDpi="0" r:id="rId1"/>
  <colBreaks count="1" manualBreakCount="1">
    <brk id="9" max="57" man="1"/>
  </colBreaks>
</worksheet>
</file>

<file path=xl/worksheets/sheet3.xml><?xml version="1.0" encoding="utf-8"?>
<worksheet xmlns="http://schemas.openxmlformats.org/spreadsheetml/2006/main" xmlns:r="http://schemas.openxmlformats.org/officeDocument/2006/relationships">
  <dimension ref="A1:L53"/>
  <sheetViews>
    <sheetView view="pageBreakPreview" topLeftCell="A41" zoomScale="115" zoomScaleSheetLayoutView="115" workbookViewId="0">
      <selection activeCell="J6" sqref="J6"/>
    </sheetView>
  </sheetViews>
  <sheetFormatPr defaultColWidth="9.140625" defaultRowHeight="14.25"/>
  <cols>
    <col min="1" max="1" width="7.85546875" style="19" customWidth="1"/>
    <col min="2" max="2" width="10.42578125" style="19" customWidth="1"/>
    <col min="3" max="6" width="9.140625" style="19"/>
    <col min="7" max="7" width="9.28515625" style="19" customWidth="1"/>
    <col min="8" max="8" width="15.42578125" style="19" customWidth="1"/>
    <col min="9" max="9" width="8.28515625" style="19" customWidth="1"/>
    <col min="10" max="10" width="10" style="19" customWidth="1"/>
    <col min="11" max="256" width="9.140625" style="19"/>
    <col min="257" max="257" width="7.85546875" style="19" customWidth="1"/>
    <col min="258" max="258" width="10.42578125" style="19" customWidth="1"/>
    <col min="259" max="262" width="9.140625" style="19"/>
    <col min="263" max="263" width="9.28515625" style="19" customWidth="1"/>
    <col min="264" max="264" width="11.85546875" style="19" customWidth="1"/>
    <col min="265" max="265" width="8.28515625" style="19" customWidth="1"/>
    <col min="266" max="266" width="10" style="19" customWidth="1"/>
    <col min="267" max="512" width="9.140625" style="19"/>
    <col min="513" max="513" width="7.85546875" style="19" customWidth="1"/>
    <col min="514" max="514" width="10.42578125" style="19" customWidth="1"/>
    <col min="515" max="518" width="9.140625" style="19"/>
    <col min="519" max="519" width="9.28515625" style="19" customWidth="1"/>
    <col min="520" max="520" width="11.85546875" style="19" customWidth="1"/>
    <col min="521" max="521" width="8.28515625" style="19" customWidth="1"/>
    <col min="522" max="522" width="10" style="19" customWidth="1"/>
    <col min="523" max="768" width="9.140625" style="19"/>
    <col min="769" max="769" width="7.85546875" style="19" customWidth="1"/>
    <col min="770" max="770" width="10.42578125" style="19" customWidth="1"/>
    <col min="771" max="774" width="9.140625" style="19"/>
    <col min="775" max="775" width="9.28515625" style="19" customWidth="1"/>
    <col min="776" max="776" width="11.85546875" style="19" customWidth="1"/>
    <col min="777" max="777" width="8.28515625" style="19" customWidth="1"/>
    <col min="778" max="778" width="10" style="19" customWidth="1"/>
    <col min="779" max="1024" width="9.140625" style="19"/>
    <col min="1025" max="1025" width="7.85546875" style="19" customWidth="1"/>
    <col min="1026" max="1026" width="10.42578125" style="19" customWidth="1"/>
    <col min="1027" max="1030" width="9.140625" style="19"/>
    <col min="1031" max="1031" width="9.28515625" style="19" customWidth="1"/>
    <col min="1032" max="1032" width="11.85546875" style="19" customWidth="1"/>
    <col min="1033" max="1033" width="8.28515625" style="19" customWidth="1"/>
    <col min="1034" max="1034" width="10" style="19" customWidth="1"/>
    <col min="1035" max="1280" width="9.140625" style="19"/>
    <col min="1281" max="1281" width="7.85546875" style="19" customWidth="1"/>
    <col min="1282" max="1282" width="10.42578125" style="19" customWidth="1"/>
    <col min="1283" max="1286" width="9.140625" style="19"/>
    <col min="1287" max="1287" width="9.28515625" style="19" customWidth="1"/>
    <col min="1288" max="1288" width="11.85546875" style="19" customWidth="1"/>
    <col min="1289" max="1289" width="8.28515625" style="19" customWidth="1"/>
    <col min="1290" max="1290" width="10" style="19" customWidth="1"/>
    <col min="1291" max="1536" width="9.140625" style="19"/>
    <col min="1537" max="1537" width="7.85546875" style="19" customWidth="1"/>
    <col min="1538" max="1538" width="10.42578125" style="19" customWidth="1"/>
    <col min="1539" max="1542" width="9.140625" style="19"/>
    <col min="1543" max="1543" width="9.28515625" style="19" customWidth="1"/>
    <col min="1544" max="1544" width="11.85546875" style="19" customWidth="1"/>
    <col min="1545" max="1545" width="8.28515625" style="19" customWidth="1"/>
    <col min="1546" max="1546" width="10" style="19" customWidth="1"/>
    <col min="1547" max="1792" width="9.140625" style="19"/>
    <col min="1793" max="1793" width="7.85546875" style="19" customWidth="1"/>
    <col min="1794" max="1794" width="10.42578125" style="19" customWidth="1"/>
    <col min="1795" max="1798" width="9.140625" style="19"/>
    <col min="1799" max="1799" width="9.28515625" style="19" customWidth="1"/>
    <col min="1800" max="1800" width="11.85546875" style="19" customWidth="1"/>
    <col min="1801" max="1801" width="8.28515625" style="19" customWidth="1"/>
    <col min="1802" max="1802" width="10" style="19" customWidth="1"/>
    <col min="1803" max="2048" width="9.140625" style="19"/>
    <col min="2049" max="2049" width="7.85546875" style="19" customWidth="1"/>
    <col min="2050" max="2050" width="10.42578125" style="19" customWidth="1"/>
    <col min="2051" max="2054" width="9.140625" style="19"/>
    <col min="2055" max="2055" width="9.28515625" style="19" customWidth="1"/>
    <col min="2056" max="2056" width="11.85546875" style="19" customWidth="1"/>
    <col min="2057" max="2057" width="8.28515625" style="19" customWidth="1"/>
    <col min="2058" max="2058" width="10" style="19" customWidth="1"/>
    <col min="2059" max="2304" width="9.140625" style="19"/>
    <col min="2305" max="2305" width="7.85546875" style="19" customWidth="1"/>
    <col min="2306" max="2306" width="10.42578125" style="19" customWidth="1"/>
    <col min="2307" max="2310" width="9.140625" style="19"/>
    <col min="2311" max="2311" width="9.28515625" style="19" customWidth="1"/>
    <col min="2312" max="2312" width="11.85546875" style="19" customWidth="1"/>
    <col min="2313" max="2313" width="8.28515625" style="19" customWidth="1"/>
    <col min="2314" max="2314" width="10" style="19" customWidth="1"/>
    <col min="2315" max="2560" width="9.140625" style="19"/>
    <col min="2561" max="2561" width="7.85546875" style="19" customWidth="1"/>
    <col min="2562" max="2562" width="10.42578125" style="19" customWidth="1"/>
    <col min="2563" max="2566" width="9.140625" style="19"/>
    <col min="2567" max="2567" width="9.28515625" style="19" customWidth="1"/>
    <col min="2568" max="2568" width="11.85546875" style="19" customWidth="1"/>
    <col min="2569" max="2569" width="8.28515625" style="19" customWidth="1"/>
    <col min="2570" max="2570" width="10" style="19" customWidth="1"/>
    <col min="2571" max="2816" width="9.140625" style="19"/>
    <col min="2817" max="2817" width="7.85546875" style="19" customWidth="1"/>
    <col min="2818" max="2818" width="10.42578125" style="19" customWidth="1"/>
    <col min="2819" max="2822" width="9.140625" style="19"/>
    <col min="2823" max="2823" width="9.28515625" style="19" customWidth="1"/>
    <col min="2824" max="2824" width="11.85546875" style="19" customWidth="1"/>
    <col min="2825" max="2825" width="8.28515625" style="19" customWidth="1"/>
    <col min="2826" max="2826" width="10" style="19" customWidth="1"/>
    <col min="2827" max="3072" width="9.140625" style="19"/>
    <col min="3073" max="3073" width="7.85546875" style="19" customWidth="1"/>
    <col min="3074" max="3074" width="10.42578125" style="19" customWidth="1"/>
    <col min="3075" max="3078" width="9.140625" style="19"/>
    <col min="3079" max="3079" width="9.28515625" style="19" customWidth="1"/>
    <col min="3080" max="3080" width="11.85546875" style="19" customWidth="1"/>
    <col min="3081" max="3081" width="8.28515625" style="19" customWidth="1"/>
    <col min="3082" max="3082" width="10" style="19" customWidth="1"/>
    <col min="3083" max="3328" width="9.140625" style="19"/>
    <col min="3329" max="3329" width="7.85546875" style="19" customWidth="1"/>
    <col min="3330" max="3330" width="10.42578125" style="19" customWidth="1"/>
    <col min="3331" max="3334" width="9.140625" style="19"/>
    <col min="3335" max="3335" width="9.28515625" style="19" customWidth="1"/>
    <col min="3336" max="3336" width="11.85546875" style="19" customWidth="1"/>
    <col min="3337" max="3337" width="8.28515625" style="19" customWidth="1"/>
    <col min="3338" max="3338" width="10" style="19" customWidth="1"/>
    <col min="3339" max="3584" width="9.140625" style="19"/>
    <col min="3585" max="3585" width="7.85546875" style="19" customWidth="1"/>
    <col min="3586" max="3586" width="10.42578125" style="19" customWidth="1"/>
    <col min="3587" max="3590" width="9.140625" style="19"/>
    <col min="3591" max="3591" width="9.28515625" style="19" customWidth="1"/>
    <col min="3592" max="3592" width="11.85546875" style="19" customWidth="1"/>
    <col min="3593" max="3593" width="8.28515625" style="19" customWidth="1"/>
    <col min="3594" max="3594" width="10" style="19" customWidth="1"/>
    <col min="3595" max="3840" width="9.140625" style="19"/>
    <col min="3841" max="3841" width="7.85546875" style="19" customWidth="1"/>
    <col min="3842" max="3842" width="10.42578125" style="19" customWidth="1"/>
    <col min="3843" max="3846" width="9.140625" style="19"/>
    <col min="3847" max="3847" width="9.28515625" style="19" customWidth="1"/>
    <col min="3848" max="3848" width="11.85546875" style="19" customWidth="1"/>
    <col min="3849" max="3849" width="8.28515625" style="19" customWidth="1"/>
    <col min="3850" max="3850" width="10" style="19" customWidth="1"/>
    <col min="3851" max="4096" width="9.140625" style="19"/>
    <col min="4097" max="4097" width="7.85546875" style="19" customWidth="1"/>
    <col min="4098" max="4098" width="10.42578125" style="19" customWidth="1"/>
    <col min="4099" max="4102" width="9.140625" style="19"/>
    <col min="4103" max="4103" width="9.28515625" style="19" customWidth="1"/>
    <col min="4104" max="4104" width="11.85546875" style="19" customWidth="1"/>
    <col min="4105" max="4105" width="8.28515625" style="19" customWidth="1"/>
    <col min="4106" max="4106" width="10" style="19" customWidth="1"/>
    <col min="4107" max="4352" width="9.140625" style="19"/>
    <col min="4353" max="4353" width="7.85546875" style="19" customWidth="1"/>
    <col min="4354" max="4354" width="10.42578125" style="19" customWidth="1"/>
    <col min="4355" max="4358" width="9.140625" style="19"/>
    <col min="4359" max="4359" width="9.28515625" style="19" customWidth="1"/>
    <col min="4360" max="4360" width="11.85546875" style="19" customWidth="1"/>
    <col min="4361" max="4361" width="8.28515625" style="19" customWidth="1"/>
    <col min="4362" max="4362" width="10" style="19" customWidth="1"/>
    <col min="4363" max="4608" width="9.140625" style="19"/>
    <col min="4609" max="4609" width="7.85546875" style="19" customWidth="1"/>
    <col min="4610" max="4610" width="10.42578125" style="19" customWidth="1"/>
    <col min="4611" max="4614" width="9.140625" style="19"/>
    <col min="4615" max="4615" width="9.28515625" style="19" customWidth="1"/>
    <col min="4616" max="4616" width="11.85546875" style="19" customWidth="1"/>
    <col min="4617" max="4617" width="8.28515625" style="19" customWidth="1"/>
    <col min="4618" max="4618" width="10" style="19" customWidth="1"/>
    <col min="4619" max="4864" width="9.140625" style="19"/>
    <col min="4865" max="4865" width="7.85546875" style="19" customWidth="1"/>
    <col min="4866" max="4866" width="10.42578125" style="19" customWidth="1"/>
    <col min="4867" max="4870" width="9.140625" style="19"/>
    <col min="4871" max="4871" width="9.28515625" style="19" customWidth="1"/>
    <col min="4872" max="4872" width="11.85546875" style="19" customWidth="1"/>
    <col min="4873" max="4873" width="8.28515625" style="19" customWidth="1"/>
    <col min="4874" max="4874" width="10" style="19" customWidth="1"/>
    <col min="4875" max="5120" width="9.140625" style="19"/>
    <col min="5121" max="5121" width="7.85546875" style="19" customWidth="1"/>
    <col min="5122" max="5122" width="10.42578125" style="19" customWidth="1"/>
    <col min="5123" max="5126" width="9.140625" style="19"/>
    <col min="5127" max="5127" width="9.28515625" style="19" customWidth="1"/>
    <col min="5128" max="5128" width="11.85546875" style="19" customWidth="1"/>
    <col min="5129" max="5129" width="8.28515625" style="19" customWidth="1"/>
    <col min="5130" max="5130" width="10" style="19" customWidth="1"/>
    <col min="5131" max="5376" width="9.140625" style="19"/>
    <col min="5377" max="5377" width="7.85546875" style="19" customWidth="1"/>
    <col min="5378" max="5378" width="10.42578125" style="19" customWidth="1"/>
    <col min="5379" max="5382" width="9.140625" style="19"/>
    <col min="5383" max="5383" width="9.28515625" style="19" customWidth="1"/>
    <col min="5384" max="5384" width="11.85546875" style="19" customWidth="1"/>
    <col min="5385" max="5385" width="8.28515625" style="19" customWidth="1"/>
    <col min="5386" max="5386" width="10" style="19" customWidth="1"/>
    <col min="5387" max="5632" width="9.140625" style="19"/>
    <col min="5633" max="5633" width="7.85546875" style="19" customWidth="1"/>
    <col min="5634" max="5634" width="10.42578125" style="19" customWidth="1"/>
    <col min="5635" max="5638" width="9.140625" style="19"/>
    <col min="5639" max="5639" width="9.28515625" style="19" customWidth="1"/>
    <col min="5640" max="5640" width="11.85546875" style="19" customWidth="1"/>
    <col min="5641" max="5641" width="8.28515625" style="19" customWidth="1"/>
    <col min="5642" max="5642" width="10" style="19" customWidth="1"/>
    <col min="5643" max="5888" width="9.140625" style="19"/>
    <col min="5889" max="5889" width="7.85546875" style="19" customWidth="1"/>
    <col min="5890" max="5890" width="10.42578125" style="19" customWidth="1"/>
    <col min="5891" max="5894" width="9.140625" style="19"/>
    <col min="5895" max="5895" width="9.28515625" style="19" customWidth="1"/>
    <col min="5896" max="5896" width="11.85546875" style="19" customWidth="1"/>
    <col min="5897" max="5897" width="8.28515625" style="19" customWidth="1"/>
    <col min="5898" max="5898" width="10" style="19" customWidth="1"/>
    <col min="5899" max="6144" width="9.140625" style="19"/>
    <col min="6145" max="6145" width="7.85546875" style="19" customWidth="1"/>
    <col min="6146" max="6146" width="10.42578125" style="19" customWidth="1"/>
    <col min="6147" max="6150" width="9.140625" style="19"/>
    <col min="6151" max="6151" width="9.28515625" style="19" customWidth="1"/>
    <col min="6152" max="6152" width="11.85546875" style="19" customWidth="1"/>
    <col min="6153" max="6153" width="8.28515625" style="19" customWidth="1"/>
    <col min="6154" max="6154" width="10" style="19" customWidth="1"/>
    <col min="6155" max="6400" width="9.140625" style="19"/>
    <col min="6401" max="6401" width="7.85546875" style="19" customWidth="1"/>
    <col min="6402" max="6402" width="10.42578125" style="19" customWidth="1"/>
    <col min="6403" max="6406" width="9.140625" style="19"/>
    <col min="6407" max="6407" width="9.28515625" style="19" customWidth="1"/>
    <col min="6408" max="6408" width="11.85546875" style="19" customWidth="1"/>
    <col min="6409" max="6409" width="8.28515625" style="19" customWidth="1"/>
    <col min="6410" max="6410" width="10" style="19" customWidth="1"/>
    <col min="6411" max="6656" width="9.140625" style="19"/>
    <col min="6657" max="6657" width="7.85546875" style="19" customWidth="1"/>
    <col min="6658" max="6658" width="10.42578125" style="19" customWidth="1"/>
    <col min="6659" max="6662" width="9.140625" style="19"/>
    <col min="6663" max="6663" width="9.28515625" style="19" customWidth="1"/>
    <col min="6664" max="6664" width="11.85546875" style="19" customWidth="1"/>
    <col min="6665" max="6665" width="8.28515625" style="19" customWidth="1"/>
    <col min="6666" max="6666" width="10" style="19" customWidth="1"/>
    <col min="6667" max="6912" width="9.140625" style="19"/>
    <col min="6913" max="6913" width="7.85546875" style="19" customWidth="1"/>
    <col min="6914" max="6914" width="10.42578125" style="19" customWidth="1"/>
    <col min="6915" max="6918" width="9.140625" style="19"/>
    <col min="6919" max="6919" width="9.28515625" style="19" customWidth="1"/>
    <col min="6920" max="6920" width="11.85546875" style="19" customWidth="1"/>
    <col min="6921" max="6921" width="8.28515625" style="19" customWidth="1"/>
    <col min="6922" max="6922" width="10" style="19" customWidth="1"/>
    <col min="6923" max="7168" width="9.140625" style="19"/>
    <col min="7169" max="7169" width="7.85546875" style="19" customWidth="1"/>
    <col min="7170" max="7170" width="10.42578125" style="19" customWidth="1"/>
    <col min="7171" max="7174" width="9.140625" style="19"/>
    <col min="7175" max="7175" width="9.28515625" style="19" customWidth="1"/>
    <col min="7176" max="7176" width="11.85546875" style="19" customWidth="1"/>
    <col min="7177" max="7177" width="8.28515625" style="19" customWidth="1"/>
    <col min="7178" max="7178" width="10" style="19" customWidth="1"/>
    <col min="7179" max="7424" width="9.140625" style="19"/>
    <col min="7425" max="7425" width="7.85546875" style="19" customWidth="1"/>
    <col min="7426" max="7426" width="10.42578125" style="19" customWidth="1"/>
    <col min="7427" max="7430" width="9.140625" style="19"/>
    <col min="7431" max="7431" width="9.28515625" style="19" customWidth="1"/>
    <col min="7432" max="7432" width="11.85546875" style="19" customWidth="1"/>
    <col min="7433" max="7433" width="8.28515625" style="19" customWidth="1"/>
    <col min="7434" max="7434" width="10" style="19" customWidth="1"/>
    <col min="7435" max="7680" width="9.140625" style="19"/>
    <col min="7681" max="7681" width="7.85546875" style="19" customWidth="1"/>
    <col min="7682" max="7682" width="10.42578125" style="19" customWidth="1"/>
    <col min="7683" max="7686" width="9.140625" style="19"/>
    <col min="7687" max="7687" width="9.28515625" style="19" customWidth="1"/>
    <col min="7688" max="7688" width="11.85546875" style="19" customWidth="1"/>
    <col min="7689" max="7689" width="8.28515625" style="19" customWidth="1"/>
    <col min="7690" max="7690" width="10" style="19" customWidth="1"/>
    <col min="7691" max="7936" width="9.140625" style="19"/>
    <col min="7937" max="7937" width="7.85546875" style="19" customWidth="1"/>
    <col min="7938" max="7938" width="10.42578125" style="19" customWidth="1"/>
    <col min="7939" max="7942" width="9.140625" style="19"/>
    <col min="7943" max="7943" width="9.28515625" style="19" customWidth="1"/>
    <col min="7944" max="7944" width="11.85546875" style="19" customWidth="1"/>
    <col min="7945" max="7945" width="8.28515625" style="19" customWidth="1"/>
    <col min="7946" max="7946" width="10" style="19" customWidth="1"/>
    <col min="7947" max="8192" width="9.140625" style="19"/>
    <col min="8193" max="8193" width="7.85546875" style="19" customWidth="1"/>
    <col min="8194" max="8194" width="10.42578125" style="19" customWidth="1"/>
    <col min="8195" max="8198" width="9.140625" style="19"/>
    <col min="8199" max="8199" width="9.28515625" style="19" customWidth="1"/>
    <col min="8200" max="8200" width="11.85546875" style="19" customWidth="1"/>
    <col min="8201" max="8201" width="8.28515625" style="19" customWidth="1"/>
    <col min="8202" max="8202" width="10" style="19" customWidth="1"/>
    <col min="8203" max="8448" width="9.140625" style="19"/>
    <col min="8449" max="8449" width="7.85546875" style="19" customWidth="1"/>
    <col min="8450" max="8450" width="10.42578125" style="19" customWidth="1"/>
    <col min="8451" max="8454" width="9.140625" style="19"/>
    <col min="8455" max="8455" width="9.28515625" style="19" customWidth="1"/>
    <col min="8456" max="8456" width="11.85546875" style="19" customWidth="1"/>
    <col min="8457" max="8457" width="8.28515625" style="19" customWidth="1"/>
    <col min="8458" max="8458" width="10" style="19" customWidth="1"/>
    <col min="8459" max="8704" width="9.140625" style="19"/>
    <col min="8705" max="8705" width="7.85546875" style="19" customWidth="1"/>
    <col min="8706" max="8706" width="10.42578125" style="19" customWidth="1"/>
    <col min="8707" max="8710" width="9.140625" style="19"/>
    <col min="8711" max="8711" width="9.28515625" style="19" customWidth="1"/>
    <col min="8712" max="8712" width="11.85546875" style="19" customWidth="1"/>
    <col min="8713" max="8713" width="8.28515625" style="19" customWidth="1"/>
    <col min="8714" max="8714" width="10" style="19" customWidth="1"/>
    <col min="8715" max="8960" width="9.140625" style="19"/>
    <col min="8961" max="8961" width="7.85546875" style="19" customWidth="1"/>
    <col min="8962" max="8962" width="10.42578125" style="19" customWidth="1"/>
    <col min="8963" max="8966" width="9.140625" style="19"/>
    <col min="8967" max="8967" width="9.28515625" style="19" customWidth="1"/>
    <col min="8968" max="8968" width="11.85546875" style="19" customWidth="1"/>
    <col min="8969" max="8969" width="8.28515625" style="19" customWidth="1"/>
    <col min="8970" max="8970" width="10" style="19" customWidth="1"/>
    <col min="8971" max="9216" width="9.140625" style="19"/>
    <col min="9217" max="9217" width="7.85546875" style="19" customWidth="1"/>
    <col min="9218" max="9218" width="10.42578125" style="19" customWidth="1"/>
    <col min="9219" max="9222" width="9.140625" style="19"/>
    <col min="9223" max="9223" width="9.28515625" style="19" customWidth="1"/>
    <col min="9224" max="9224" width="11.85546875" style="19" customWidth="1"/>
    <col min="9225" max="9225" width="8.28515625" style="19" customWidth="1"/>
    <col min="9226" max="9226" width="10" style="19" customWidth="1"/>
    <col min="9227" max="9472" width="9.140625" style="19"/>
    <col min="9473" max="9473" width="7.85546875" style="19" customWidth="1"/>
    <col min="9474" max="9474" width="10.42578125" style="19" customWidth="1"/>
    <col min="9475" max="9478" width="9.140625" style="19"/>
    <col min="9479" max="9479" width="9.28515625" style="19" customWidth="1"/>
    <col min="9480" max="9480" width="11.85546875" style="19" customWidth="1"/>
    <col min="9481" max="9481" width="8.28515625" style="19" customWidth="1"/>
    <col min="9482" max="9482" width="10" style="19" customWidth="1"/>
    <col min="9483" max="9728" width="9.140625" style="19"/>
    <col min="9729" max="9729" width="7.85546875" style="19" customWidth="1"/>
    <col min="9730" max="9730" width="10.42578125" style="19" customWidth="1"/>
    <col min="9731" max="9734" width="9.140625" style="19"/>
    <col min="9735" max="9735" width="9.28515625" style="19" customWidth="1"/>
    <col min="9736" max="9736" width="11.85546875" style="19" customWidth="1"/>
    <col min="9737" max="9737" width="8.28515625" style="19" customWidth="1"/>
    <col min="9738" max="9738" width="10" style="19" customWidth="1"/>
    <col min="9739" max="9984" width="9.140625" style="19"/>
    <col min="9985" max="9985" width="7.85546875" style="19" customWidth="1"/>
    <col min="9986" max="9986" width="10.42578125" style="19" customWidth="1"/>
    <col min="9987" max="9990" width="9.140625" style="19"/>
    <col min="9991" max="9991" width="9.28515625" style="19" customWidth="1"/>
    <col min="9992" max="9992" width="11.85546875" style="19" customWidth="1"/>
    <col min="9993" max="9993" width="8.28515625" style="19" customWidth="1"/>
    <col min="9994" max="9994" width="10" style="19" customWidth="1"/>
    <col min="9995" max="10240" width="9.140625" style="19"/>
    <col min="10241" max="10241" width="7.85546875" style="19" customWidth="1"/>
    <col min="10242" max="10242" width="10.42578125" style="19" customWidth="1"/>
    <col min="10243" max="10246" width="9.140625" style="19"/>
    <col min="10247" max="10247" width="9.28515625" style="19" customWidth="1"/>
    <col min="10248" max="10248" width="11.85546875" style="19" customWidth="1"/>
    <col min="10249" max="10249" width="8.28515625" style="19" customWidth="1"/>
    <col min="10250" max="10250" width="10" style="19" customWidth="1"/>
    <col min="10251" max="10496" width="9.140625" style="19"/>
    <col min="10497" max="10497" width="7.85546875" style="19" customWidth="1"/>
    <col min="10498" max="10498" width="10.42578125" style="19" customWidth="1"/>
    <col min="10499" max="10502" width="9.140625" style="19"/>
    <col min="10503" max="10503" width="9.28515625" style="19" customWidth="1"/>
    <col min="10504" max="10504" width="11.85546875" style="19" customWidth="1"/>
    <col min="10505" max="10505" width="8.28515625" style="19" customWidth="1"/>
    <col min="10506" max="10506" width="10" style="19" customWidth="1"/>
    <col min="10507" max="10752" width="9.140625" style="19"/>
    <col min="10753" max="10753" width="7.85546875" style="19" customWidth="1"/>
    <col min="10754" max="10754" width="10.42578125" style="19" customWidth="1"/>
    <col min="10755" max="10758" width="9.140625" style="19"/>
    <col min="10759" max="10759" width="9.28515625" style="19" customWidth="1"/>
    <col min="10760" max="10760" width="11.85546875" style="19" customWidth="1"/>
    <col min="10761" max="10761" width="8.28515625" style="19" customWidth="1"/>
    <col min="10762" max="10762" width="10" style="19" customWidth="1"/>
    <col min="10763" max="11008" width="9.140625" style="19"/>
    <col min="11009" max="11009" width="7.85546875" style="19" customWidth="1"/>
    <col min="11010" max="11010" width="10.42578125" style="19" customWidth="1"/>
    <col min="11011" max="11014" width="9.140625" style="19"/>
    <col min="11015" max="11015" width="9.28515625" style="19" customWidth="1"/>
    <col min="11016" max="11016" width="11.85546875" style="19" customWidth="1"/>
    <col min="11017" max="11017" width="8.28515625" style="19" customWidth="1"/>
    <col min="11018" max="11018" width="10" style="19" customWidth="1"/>
    <col min="11019" max="11264" width="9.140625" style="19"/>
    <col min="11265" max="11265" width="7.85546875" style="19" customWidth="1"/>
    <col min="11266" max="11266" width="10.42578125" style="19" customWidth="1"/>
    <col min="11267" max="11270" width="9.140625" style="19"/>
    <col min="11271" max="11271" width="9.28515625" style="19" customWidth="1"/>
    <col min="11272" max="11272" width="11.85546875" style="19" customWidth="1"/>
    <col min="11273" max="11273" width="8.28515625" style="19" customWidth="1"/>
    <col min="11274" max="11274" width="10" style="19" customWidth="1"/>
    <col min="11275" max="11520" width="9.140625" style="19"/>
    <col min="11521" max="11521" width="7.85546875" style="19" customWidth="1"/>
    <col min="11522" max="11522" width="10.42578125" style="19" customWidth="1"/>
    <col min="11523" max="11526" width="9.140625" style="19"/>
    <col min="11527" max="11527" width="9.28515625" style="19" customWidth="1"/>
    <col min="11528" max="11528" width="11.85546875" style="19" customWidth="1"/>
    <col min="11529" max="11529" width="8.28515625" style="19" customWidth="1"/>
    <col min="11530" max="11530" width="10" style="19" customWidth="1"/>
    <col min="11531" max="11776" width="9.140625" style="19"/>
    <col min="11777" max="11777" width="7.85546875" style="19" customWidth="1"/>
    <col min="11778" max="11778" width="10.42578125" style="19" customWidth="1"/>
    <col min="11779" max="11782" width="9.140625" style="19"/>
    <col min="11783" max="11783" width="9.28515625" style="19" customWidth="1"/>
    <col min="11784" max="11784" width="11.85546875" style="19" customWidth="1"/>
    <col min="11785" max="11785" width="8.28515625" style="19" customWidth="1"/>
    <col min="11786" max="11786" width="10" style="19" customWidth="1"/>
    <col min="11787" max="12032" width="9.140625" style="19"/>
    <col min="12033" max="12033" width="7.85546875" style="19" customWidth="1"/>
    <col min="12034" max="12034" width="10.42578125" style="19" customWidth="1"/>
    <col min="12035" max="12038" width="9.140625" style="19"/>
    <col min="12039" max="12039" width="9.28515625" style="19" customWidth="1"/>
    <col min="12040" max="12040" width="11.85546875" style="19" customWidth="1"/>
    <col min="12041" max="12041" width="8.28515625" style="19" customWidth="1"/>
    <col min="12042" max="12042" width="10" style="19" customWidth="1"/>
    <col min="12043" max="12288" width="9.140625" style="19"/>
    <col min="12289" max="12289" width="7.85546875" style="19" customWidth="1"/>
    <col min="12290" max="12290" width="10.42578125" style="19" customWidth="1"/>
    <col min="12291" max="12294" width="9.140625" style="19"/>
    <col min="12295" max="12295" width="9.28515625" style="19" customWidth="1"/>
    <col min="12296" max="12296" width="11.85546875" style="19" customWidth="1"/>
    <col min="12297" max="12297" width="8.28515625" style="19" customWidth="1"/>
    <col min="12298" max="12298" width="10" style="19" customWidth="1"/>
    <col min="12299" max="12544" width="9.140625" style="19"/>
    <col min="12545" max="12545" width="7.85546875" style="19" customWidth="1"/>
    <col min="12546" max="12546" width="10.42578125" style="19" customWidth="1"/>
    <col min="12547" max="12550" width="9.140625" style="19"/>
    <col min="12551" max="12551" width="9.28515625" style="19" customWidth="1"/>
    <col min="12552" max="12552" width="11.85546875" style="19" customWidth="1"/>
    <col min="12553" max="12553" width="8.28515625" style="19" customWidth="1"/>
    <col min="12554" max="12554" width="10" style="19" customWidth="1"/>
    <col min="12555" max="12800" width="9.140625" style="19"/>
    <col min="12801" max="12801" width="7.85546875" style="19" customWidth="1"/>
    <col min="12802" max="12802" width="10.42578125" style="19" customWidth="1"/>
    <col min="12803" max="12806" width="9.140625" style="19"/>
    <col min="12807" max="12807" width="9.28515625" style="19" customWidth="1"/>
    <col min="12808" max="12808" width="11.85546875" style="19" customWidth="1"/>
    <col min="12809" max="12809" width="8.28515625" style="19" customWidth="1"/>
    <col min="12810" max="12810" width="10" style="19" customWidth="1"/>
    <col min="12811" max="13056" width="9.140625" style="19"/>
    <col min="13057" max="13057" width="7.85546875" style="19" customWidth="1"/>
    <col min="13058" max="13058" width="10.42578125" style="19" customWidth="1"/>
    <col min="13059" max="13062" width="9.140625" style="19"/>
    <col min="13063" max="13063" width="9.28515625" style="19" customWidth="1"/>
    <col min="13064" max="13064" width="11.85546875" style="19" customWidth="1"/>
    <col min="13065" max="13065" width="8.28515625" style="19" customWidth="1"/>
    <col min="13066" max="13066" width="10" style="19" customWidth="1"/>
    <col min="13067" max="13312" width="9.140625" style="19"/>
    <col min="13313" max="13313" width="7.85546875" style="19" customWidth="1"/>
    <col min="13314" max="13314" width="10.42578125" style="19" customWidth="1"/>
    <col min="13315" max="13318" width="9.140625" style="19"/>
    <col min="13319" max="13319" width="9.28515625" style="19" customWidth="1"/>
    <col min="13320" max="13320" width="11.85546875" style="19" customWidth="1"/>
    <col min="13321" max="13321" width="8.28515625" style="19" customWidth="1"/>
    <col min="13322" max="13322" width="10" style="19" customWidth="1"/>
    <col min="13323" max="13568" width="9.140625" style="19"/>
    <col min="13569" max="13569" width="7.85546875" style="19" customWidth="1"/>
    <col min="13570" max="13570" width="10.42578125" style="19" customWidth="1"/>
    <col min="13571" max="13574" width="9.140625" style="19"/>
    <col min="13575" max="13575" width="9.28515625" style="19" customWidth="1"/>
    <col min="13576" max="13576" width="11.85546875" style="19" customWidth="1"/>
    <col min="13577" max="13577" width="8.28515625" style="19" customWidth="1"/>
    <col min="13578" max="13578" width="10" style="19" customWidth="1"/>
    <col min="13579" max="13824" width="9.140625" style="19"/>
    <col min="13825" max="13825" width="7.85546875" style="19" customWidth="1"/>
    <col min="13826" max="13826" width="10.42578125" style="19" customWidth="1"/>
    <col min="13827" max="13830" width="9.140625" style="19"/>
    <col min="13831" max="13831" width="9.28515625" style="19" customWidth="1"/>
    <col min="13832" max="13832" width="11.85546875" style="19" customWidth="1"/>
    <col min="13833" max="13833" width="8.28515625" style="19" customWidth="1"/>
    <col min="13834" max="13834" width="10" style="19" customWidth="1"/>
    <col min="13835" max="14080" width="9.140625" style="19"/>
    <col min="14081" max="14081" width="7.85546875" style="19" customWidth="1"/>
    <col min="14082" max="14082" width="10.42578125" style="19" customWidth="1"/>
    <col min="14083" max="14086" width="9.140625" style="19"/>
    <col min="14087" max="14087" width="9.28515625" style="19" customWidth="1"/>
    <col min="14088" max="14088" width="11.85546875" style="19" customWidth="1"/>
    <col min="14089" max="14089" width="8.28515625" style="19" customWidth="1"/>
    <col min="14090" max="14090" width="10" style="19" customWidth="1"/>
    <col min="14091" max="14336" width="9.140625" style="19"/>
    <col min="14337" max="14337" width="7.85546875" style="19" customWidth="1"/>
    <col min="14338" max="14338" width="10.42578125" style="19" customWidth="1"/>
    <col min="14339" max="14342" width="9.140625" style="19"/>
    <col min="14343" max="14343" width="9.28515625" style="19" customWidth="1"/>
    <col min="14344" max="14344" width="11.85546875" style="19" customWidth="1"/>
    <col min="14345" max="14345" width="8.28515625" style="19" customWidth="1"/>
    <col min="14346" max="14346" width="10" style="19" customWidth="1"/>
    <col min="14347" max="14592" width="9.140625" style="19"/>
    <col min="14593" max="14593" width="7.85546875" style="19" customWidth="1"/>
    <col min="14594" max="14594" width="10.42578125" style="19" customWidth="1"/>
    <col min="14595" max="14598" width="9.140625" style="19"/>
    <col min="14599" max="14599" width="9.28515625" style="19" customWidth="1"/>
    <col min="14600" max="14600" width="11.85546875" style="19" customWidth="1"/>
    <col min="14601" max="14601" width="8.28515625" style="19" customWidth="1"/>
    <col min="14602" max="14602" width="10" style="19" customWidth="1"/>
    <col min="14603" max="14848" width="9.140625" style="19"/>
    <col min="14849" max="14849" width="7.85546875" style="19" customWidth="1"/>
    <col min="14850" max="14850" width="10.42578125" style="19" customWidth="1"/>
    <col min="14851" max="14854" width="9.140625" style="19"/>
    <col min="14855" max="14855" width="9.28515625" style="19" customWidth="1"/>
    <col min="14856" max="14856" width="11.85546875" style="19" customWidth="1"/>
    <col min="14857" max="14857" width="8.28515625" style="19" customWidth="1"/>
    <col min="14858" max="14858" width="10" style="19" customWidth="1"/>
    <col min="14859" max="15104" width="9.140625" style="19"/>
    <col min="15105" max="15105" width="7.85546875" style="19" customWidth="1"/>
    <col min="15106" max="15106" width="10.42578125" style="19" customWidth="1"/>
    <col min="15107" max="15110" width="9.140625" style="19"/>
    <col min="15111" max="15111" width="9.28515625" style="19" customWidth="1"/>
    <col min="15112" max="15112" width="11.85546875" style="19" customWidth="1"/>
    <col min="15113" max="15113" width="8.28515625" style="19" customWidth="1"/>
    <col min="15114" max="15114" width="10" style="19" customWidth="1"/>
    <col min="15115" max="15360" width="9.140625" style="19"/>
    <col min="15361" max="15361" width="7.85546875" style="19" customWidth="1"/>
    <col min="15362" max="15362" width="10.42578125" style="19" customWidth="1"/>
    <col min="15363" max="15366" width="9.140625" style="19"/>
    <col min="15367" max="15367" width="9.28515625" style="19" customWidth="1"/>
    <col min="15368" max="15368" width="11.85546875" style="19" customWidth="1"/>
    <col min="15369" max="15369" width="8.28515625" style="19" customWidth="1"/>
    <col min="15370" max="15370" width="10" style="19" customWidth="1"/>
    <col min="15371" max="15616" width="9.140625" style="19"/>
    <col min="15617" max="15617" width="7.85546875" style="19" customWidth="1"/>
    <col min="15618" max="15618" width="10.42578125" style="19" customWidth="1"/>
    <col min="15619" max="15622" width="9.140625" style="19"/>
    <col min="15623" max="15623" width="9.28515625" style="19" customWidth="1"/>
    <col min="15624" max="15624" width="11.85546875" style="19" customWidth="1"/>
    <col min="15625" max="15625" width="8.28515625" style="19" customWidth="1"/>
    <col min="15626" max="15626" width="10" style="19" customWidth="1"/>
    <col min="15627" max="15872" width="9.140625" style="19"/>
    <col min="15873" max="15873" width="7.85546875" style="19" customWidth="1"/>
    <col min="15874" max="15874" width="10.42578125" style="19" customWidth="1"/>
    <col min="15875" max="15878" width="9.140625" style="19"/>
    <col min="15879" max="15879" width="9.28515625" style="19" customWidth="1"/>
    <col min="15880" max="15880" width="11.85546875" style="19" customWidth="1"/>
    <col min="15881" max="15881" width="8.28515625" style="19" customWidth="1"/>
    <col min="15882" max="15882" width="10" style="19" customWidth="1"/>
    <col min="15883" max="16128" width="9.140625" style="19"/>
    <col min="16129" max="16129" width="7.85546875" style="19" customWidth="1"/>
    <col min="16130" max="16130" width="10.42578125" style="19" customWidth="1"/>
    <col min="16131" max="16134" width="9.140625" style="19"/>
    <col min="16135" max="16135" width="9.28515625" style="19" customWidth="1"/>
    <col min="16136" max="16136" width="11.85546875" style="19" customWidth="1"/>
    <col min="16137" max="16137" width="8.28515625" style="19" customWidth="1"/>
    <col min="16138" max="16138" width="10" style="19" customWidth="1"/>
    <col min="16139" max="16384" width="9.140625" style="19"/>
  </cols>
  <sheetData>
    <row r="1" spans="1:10" s="36" customFormat="1" ht="17.45" customHeight="1">
      <c r="A1" s="194" t="s">
        <v>87</v>
      </c>
      <c r="B1" s="194"/>
      <c r="C1" s="194"/>
      <c r="D1" s="194"/>
      <c r="E1" s="194"/>
      <c r="F1" s="194"/>
      <c r="G1" s="194"/>
      <c r="H1" s="194"/>
    </row>
    <row r="2" spans="1:10" s="39" customFormat="1" ht="9">
      <c r="A2" s="37"/>
      <c r="B2" s="37"/>
      <c r="C2" s="38"/>
      <c r="D2" s="38"/>
      <c r="E2" s="38"/>
      <c r="F2" s="38"/>
      <c r="G2" s="38"/>
      <c r="H2" s="38"/>
    </row>
    <row r="3" spans="1:10" s="36" customFormat="1" ht="12.6" customHeight="1">
      <c r="A3" s="272" t="str">
        <f>ORÇAMENTO!A3</f>
        <v>CAPEAMENTO ASFÁLTICO DE VIAS NO DISTRITO DE MALHADAREIA/VERDEJANTE-PE</v>
      </c>
      <c r="B3" s="272"/>
      <c r="C3" s="272"/>
      <c r="D3" s="272"/>
      <c r="E3" s="272"/>
      <c r="F3" s="272"/>
      <c r="G3" s="80" t="s">
        <v>76</v>
      </c>
      <c r="H3" s="40">
        <v>45253</v>
      </c>
      <c r="I3" s="41" t="s">
        <v>77</v>
      </c>
      <c r="J3" s="42">
        <v>0.23580000000000001</v>
      </c>
    </row>
    <row r="4" spans="1:10" s="36" customFormat="1" ht="17.45" customHeight="1">
      <c r="A4" s="272"/>
      <c r="B4" s="272"/>
      <c r="C4" s="272"/>
      <c r="D4" s="272"/>
      <c r="E4" s="272"/>
      <c r="F4" s="272"/>
      <c r="G4" s="81" t="s">
        <v>78</v>
      </c>
      <c r="H4" s="82" t="s">
        <v>79</v>
      </c>
      <c r="I4" s="44" t="s">
        <v>80</v>
      </c>
      <c r="J4" s="44" t="s">
        <v>81</v>
      </c>
    </row>
    <row r="5" spans="1:10" s="36" customFormat="1" ht="10.15" customHeight="1">
      <c r="A5" s="45"/>
      <c r="D5" s="46"/>
      <c r="G5" s="51" t="s">
        <v>13</v>
      </c>
      <c r="H5" s="83" t="s">
        <v>82</v>
      </c>
      <c r="I5" s="47" t="s">
        <v>89</v>
      </c>
      <c r="J5" s="48">
        <v>2022</v>
      </c>
    </row>
    <row r="6" spans="1:10" s="36" customFormat="1" ht="59.45" customHeight="1">
      <c r="A6" s="209" t="str">
        <f>ORÇAMENTO!C6</f>
        <v>DISTRITO DE MALHADA DA AREIA: RUA DO COMÉRCIO, RUA DO COMÉRCIO II, RUA DO COMÉRCIO III E RUA DA MATRIZ.</v>
      </c>
      <c r="B6" s="209"/>
      <c r="C6" s="209"/>
      <c r="D6" s="209"/>
      <c r="E6" s="209"/>
      <c r="F6" s="209"/>
      <c r="G6" s="51" t="s">
        <v>13</v>
      </c>
      <c r="H6" s="83" t="s">
        <v>82</v>
      </c>
      <c r="I6" s="47" t="s">
        <v>91</v>
      </c>
      <c r="J6" s="48">
        <v>2023</v>
      </c>
    </row>
    <row r="7" spans="1:10" s="36" customFormat="1" ht="15" customHeight="1">
      <c r="A7" s="216" t="s">
        <v>124</v>
      </c>
      <c r="B7" s="216"/>
      <c r="C7" s="216"/>
      <c r="D7" s="216"/>
      <c r="E7" s="216"/>
      <c r="F7" s="216"/>
      <c r="G7" s="51"/>
      <c r="H7" s="83"/>
      <c r="I7" s="83"/>
      <c r="J7" s="83"/>
    </row>
    <row r="8" spans="1:10" s="36" customFormat="1" ht="10.15" customHeight="1">
      <c r="A8" s="273"/>
      <c r="B8" s="273"/>
      <c r="C8" s="273"/>
      <c r="D8" s="273"/>
      <c r="E8" s="273"/>
      <c r="F8" s="273"/>
      <c r="G8" s="274" t="s">
        <v>85</v>
      </c>
      <c r="H8" s="275"/>
      <c r="I8" s="51"/>
      <c r="J8" s="51"/>
    </row>
    <row r="9" spans="1:10" s="36" customFormat="1" ht="11.25">
      <c r="A9" s="118"/>
      <c r="B9" s="118"/>
      <c r="C9" s="118"/>
      <c r="D9" s="118"/>
      <c r="E9" s="119"/>
      <c r="F9" s="119"/>
      <c r="G9" s="119"/>
      <c r="H9" s="119"/>
    </row>
    <row r="10" spans="1:10" ht="18" customHeight="1">
      <c r="A10" s="241" t="s">
        <v>34</v>
      </c>
      <c r="B10" s="241"/>
      <c r="C10" s="241"/>
      <c r="D10" s="241"/>
      <c r="E10" s="241"/>
      <c r="F10" s="241"/>
      <c r="G10" s="241"/>
      <c r="H10" s="241"/>
      <c r="I10" s="241"/>
      <c r="J10" s="241"/>
    </row>
    <row r="12" spans="1:10" ht="20.25" hidden="1">
      <c r="A12" s="242" t="s">
        <v>35</v>
      </c>
      <c r="B12" s="242"/>
      <c r="C12" s="242"/>
      <c r="D12" s="242"/>
      <c r="E12" s="242"/>
      <c r="F12" s="242"/>
      <c r="G12" s="242"/>
      <c r="H12" s="242"/>
      <c r="I12" s="242"/>
      <c r="J12" s="242"/>
    </row>
    <row r="13" spans="1:10" ht="15" hidden="1" customHeight="1">
      <c r="A13" s="243" t="str">
        <f>'[2]PLANILHA POR RUA'!C10</f>
        <v>PLACA PADRÃO DE OBRA</v>
      </c>
      <c r="B13" s="243"/>
      <c r="C13" s="243"/>
      <c r="D13" s="243"/>
      <c r="E13" s="243"/>
      <c r="F13" s="243"/>
      <c r="G13" s="243"/>
      <c r="H13" s="243"/>
      <c r="I13" s="243"/>
      <c r="J13" s="243"/>
    </row>
    <row r="14" spans="1:10" ht="15" hidden="1" customHeight="1">
      <c r="A14" s="244" t="s">
        <v>36</v>
      </c>
      <c r="B14" s="244"/>
      <c r="C14" s="20">
        <f>J30</f>
        <v>165.10023999999999</v>
      </c>
      <c r="D14" s="245"/>
      <c r="E14" s="246"/>
      <c r="F14" s="246"/>
      <c r="G14" s="246"/>
      <c r="H14" s="247"/>
      <c r="I14" s="248" t="s">
        <v>37</v>
      </c>
      <c r="J14" s="248"/>
    </row>
    <row r="15" spans="1:10" hidden="1">
      <c r="A15" s="249"/>
      <c r="B15" s="249"/>
      <c r="C15" s="249"/>
      <c r="D15" s="249"/>
      <c r="E15" s="249"/>
      <c r="F15" s="249"/>
      <c r="G15" s="21"/>
      <c r="H15" s="21"/>
      <c r="I15" s="21"/>
      <c r="J15" s="21"/>
    </row>
    <row r="16" spans="1:10" ht="14.25" hidden="1" customHeight="1">
      <c r="A16" s="22" t="s">
        <v>38</v>
      </c>
      <c r="B16" s="250" t="s">
        <v>39</v>
      </c>
      <c r="C16" s="250"/>
      <c r="D16" s="250"/>
      <c r="E16" s="250"/>
      <c r="F16" s="250"/>
      <c r="G16" s="22" t="s">
        <v>40</v>
      </c>
      <c r="H16" s="22" t="s">
        <v>41</v>
      </c>
      <c r="I16" s="22" t="s">
        <v>42</v>
      </c>
      <c r="J16" s="22" t="s">
        <v>43</v>
      </c>
    </row>
    <row r="17" spans="1:12" ht="15" hidden="1" customHeight="1">
      <c r="A17" s="240" t="s">
        <v>44</v>
      </c>
      <c r="B17" s="240"/>
      <c r="C17" s="240"/>
      <c r="D17" s="240"/>
      <c r="E17" s="240"/>
      <c r="F17" s="240"/>
      <c r="G17" s="240"/>
      <c r="H17" s="240"/>
      <c r="I17" s="240"/>
      <c r="J17" s="240"/>
    </row>
    <row r="18" spans="1:12" ht="24" hidden="1">
      <c r="A18" s="23" t="s">
        <v>45</v>
      </c>
      <c r="B18" s="252" t="s">
        <v>46</v>
      </c>
      <c r="C18" s="252"/>
      <c r="D18" s="252"/>
      <c r="E18" s="252"/>
      <c r="F18" s="252"/>
      <c r="G18" s="23" t="s">
        <v>47</v>
      </c>
      <c r="H18" s="24">
        <v>2</v>
      </c>
      <c r="I18" s="25">
        <v>20.420000000000002</v>
      </c>
      <c r="J18" s="25">
        <f>PRODUCT(H18:I18)</f>
        <v>40.840000000000003</v>
      </c>
    </row>
    <row r="19" spans="1:12" ht="15" hidden="1" customHeight="1">
      <c r="A19" s="253" t="s">
        <v>48</v>
      </c>
      <c r="B19" s="253"/>
      <c r="C19" s="253"/>
      <c r="D19" s="253"/>
      <c r="E19" s="253"/>
      <c r="F19" s="253"/>
      <c r="G19" s="253"/>
      <c r="H19" s="253"/>
      <c r="I19" s="253"/>
      <c r="J19" s="26">
        <f>SUM(J18)</f>
        <v>40.840000000000003</v>
      </c>
    </row>
    <row r="20" spans="1:12" ht="14.25" hidden="1" customHeight="1">
      <c r="A20" s="240" t="s">
        <v>49</v>
      </c>
      <c r="B20" s="240"/>
      <c r="C20" s="240"/>
      <c r="D20" s="240"/>
      <c r="E20" s="240"/>
      <c r="F20" s="240"/>
      <c r="G20" s="240"/>
      <c r="H20" s="240"/>
      <c r="I20" s="240"/>
      <c r="J20" s="240"/>
    </row>
    <row r="21" spans="1:12" ht="22.9" hidden="1" customHeight="1">
      <c r="A21" s="23" t="s">
        <v>50</v>
      </c>
      <c r="B21" s="252" t="s">
        <v>51</v>
      </c>
      <c r="C21" s="252"/>
      <c r="D21" s="252"/>
      <c r="E21" s="252"/>
      <c r="F21" s="252"/>
      <c r="G21" s="23" t="s">
        <v>52</v>
      </c>
      <c r="H21" s="24">
        <f>1.02*K21</f>
        <v>2.8559999999999999</v>
      </c>
      <c r="I21" s="24">
        <v>16.54</v>
      </c>
      <c r="J21" s="25">
        <f>PRODUCT(H21:I21)</f>
        <v>47.238239999999998</v>
      </c>
      <c r="K21" s="19">
        <v>2.8</v>
      </c>
    </row>
    <row r="22" spans="1:12" ht="24" hidden="1">
      <c r="A22" s="23" t="s">
        <v>53</v>
      </c>
      <c r="B22" s="252" t="s">
        <v>54</v>
      </c>
      <c r="C22" s="252"/>
      <c r="D22" s="252"/>
      <c r="E22" s="252"/>
      <c r="F22" s="252"/>
      <c r="G22" s="23" t="s">
        <v>52</v>
      </c>
      <c r="H22" s="24">
        <v>0.15</v>
      </c>
      <c r="I22" s="24">
        <v>24.78</v>
      </c>
      <c r="J22" s="25">
        <f t="shared" ref="J22:J24" si="0">PRODUCT(H22:I22)</f>
        <v>3.7170000000000001</v>
      </c>
    </row>
    <row r="23" spans="1:12" ht="26.45" hidden="1" customHeight="1">
      <c r="A23" s="23" t="s">
        <v>55</v>
      </c>
      <c r="B23" s="252" t="s">
        <v>56</v>
      </c>
      <c r="C23" s="252"/>
      <c r="D23" s="252"/>
      <c r="E23" s="252"/>
      <c r="F23" s="252"/>
      <c r="G23" s="23" t="s">
        <v>30</v>
      </c>
      <c r="H23" s="24">
        <v>4.5</v>
      </c>
      <c r="I23" s="24">
        <v>10.050000000000001</v>
      </c>
      <c r="J23" s="25">
        <f t="shared" si="0"/>
        <v>45.225000000000001</v>
      </c>
      <c r="L23" s="19">
        <f>H23/2</f>
        <v>2.25</v>
      </c>
    </row>
    <row r="24" spans="1:12" ht="24" hidden="1">
      <c r="A24" s="23" t="s">
        <v>57</v>
      </c>
      <c r="B24" s="252" t="s">
        <v>58</v>
      </c>
      <c r="C24" s="252"/>
      <c r="D24" s="252"/>
      <c r="E24" s="252"/>
      <c r="F24" s="252"/>
      <c r="G24" s="23" t="s">
        <v>59</v>
      </c>
      <c r="H24" s="24">
        <v>1</v>
      </c>
      <c r="I24" s="24">
        <v>28.08</v>
      </c>
      <c r="J24" s="25">
        <f t="shared" si="0"/>
        <v>28.08</v>
      </c>
    </row>
    <row r="25" spans="1:12" ht="15" hidden="1" customHeight="1">
      <c r="A25" s="254" t="s">
        <v>60</v>
      </c>
      <c r="B25" s="254"/>
      <c r="C25" s="254"/>
      <c r="D25" s="254"/>
      <c r="E25" s="254"/>
      <c r="F25" s="254"/>
      <c r="G25" s="254"/>
      <c r="H25" s="254"/>
      <c r="I25" s="254"/>
      <c r="J25" s="27">
        <f>SUM(J21:J24)</f>
        <v>124.26024</v>
      </c>
    </row>
    <row r="26" spans="1:12" ht="14.25" hidden="1" customHeight="1">
      <c r="A26" s="255"/>
      <c r="B26" s="255"/>
      <c r="C26" s="255"/>
      <c r="D26" s="255"/>
      <c r="E26" s="255"/>
      <c r="F26" s="255"/>
      <c r="G26" s="28"/>
      <c r="H26" s="28"/>
      <c r="I26" s="28"/>
      <c r="J26" s="28"/>
    </row>
    <row r="27" spans="1:12" ht="15" hidden="1" customHeight="1">
      <c r="A27" s="251" t="s">
        <v>61</v>
      </c>
      <c r="B27" s="251"/>
      <c r="C27" s="251"/>
      <c r="D27" s="251"/>
      <c r="E27" s="251"/>
      <c r="F27" s="251"/>
      <c r="G27" s="251"/>
      <c r="H27" s="251"/>
      <c r="I27" s="251"/>
      <c r="J27" s="29">
        <f>SUM(J19,J25)</f>
        <v>165.10023999999999</v>
      </c>
    </row>
    <row r="28" spans="1:12" ht="20.25" hidden="1" customHeight="1">
      <c r="A28" s="251" t="s">
        <v>62</v>
      </c>
      <c r="B28" s="251"/>
      <c r="C28" s="251"/>
      <c r="D28" s="251"/>
      <c r="E28" s="251"/>
      <c r="F28" s="251"/>
      <c r="G28" s="251"/>
      <c r="H28" s="251"/>
      <c r="I28" s="251"/>
      <c r="J28" s="30" t="s">
        <v>63</v>
      </c>
    </row>
    <row r="29" spans="1:12" ht="14.25" hidden="1" customHeight="1">
      <c r="A29" s="251" t="s">
        <v>64</v>
      </c>
      <c r="B29" s="251"/>
      <c r="C29" s="251"/>
      <c r="D29" s="251"/>
      <c r="E29" s="251"/>
      <c r="F29" s="251"/>
      <c r="G29" s="251"/>
      <c r="H29" s="251"/>
      <c r="I29" s="251"/>
      <c r="J29" s="29">
        <v>0</v>
      </c>
    </row>
    <row r="30" spans="1:12" ht="15.75" hidden="1" customHeight="1">
      <c r="A30" s="259" t="s">
        <v>65</v>
      </c>
      <c r="B30" s="259"/>
      <c r="C30" s="259"/>
      <c r="D30" s="259"/>
      <c r="E30" s="259"/>
      <c r="F30" s="259"/>
      <c r="G30" s="259"/>
      <c r="H30" s="259"/>
      <c r="I30" s="259"/>
      <c r="J30" s="31">
        <f>J27</f>
        <v>165.10023999999999</v>
      </c>
    </row>
    <row r="31" spans="1:12" hidden="1"/>
    <row r="32" spans="1:12" ht="20.25">
      <c r="A32" s="260" t="s">
        <v>126</v>
      </c>
      <c r="B32" s="260"/>
      <c r="C32" s="260"/>
      <c r="D32" s="260"/>
      <c r="E32" s="260"/>
      <c r="F32" s="260"/>
      <c r="G32" s="260"/>
      <c r="H32" s="260"/>
      <c r="I32" s="260"/>
      <c r="J32" s="260"/>
    </row>
    <row r="33" spans="1:10" ht="19.899999999999999" customHeight="1">
      <c r="A33" s="261" t="str">
        <f>'[2]PLANILHA GERAL'!C12</f>
        <v>EXECUÇÃO DE PINTURA DE LIGAÇÃO COM EMULSÃO ASFÁLTICA RR-2C. AF_11/2019</v>
      </c>
      <c r="B33" s="261"/>
      <c r="C33" s="261"/>
      <c r="D33" s="261"/>
      <c r="E33" s="261"/>
      <c r="F33" s="261"/>
      <c r="G33" s="261"/>
      <c r="H33" s="261"/>
      <c r="I33" s="261"/>
      <c r="J33" s="261"/>
    </row>
    <row r="34" spans="1:10" ht="15" customHeight="1">
      <c r="A34" s="244" t="s">
        <v>36</v>
      </c>
      <c r="B34" s="244"/>
      <c r="C34" s="20">
        <f>J52</f>
        <v>2.916029</v>
      </c>
      <c r="D34" s="20"/>
      <c r="E34" s="20"/>
      <c r="F34" s="20"/>
      <c r="G34" s="20"/>
      <c r="H34" s="20"/>
      <c r="I34" s="248" t="s">
        <v>66</v>
      </c>
      <c r="J34" s="248"/>
    </row>
    <row r="35" spans="1:10" ht="14.25" customHeight="1">
      <c r="A35" s="262"/>
      <c r="B35" s="263"/>
      <c r="C35" s="263"/>
      <c r="D35" s="263"/>
      <c r="E35" s="263"/>
      <c r="F35" s="263"/>
      <c r="G35" s="263"/>
      <c r="H35" s="263"/>
      <c r="I35" s="263"/>
      <c r="J35" s="264"/>
    </row>
    <row r="36" spans="1:10" ht="14.25" customHeight="1">
      <c r="A36" s="120" t="s">
        <v>38</v>
      </c>
      <c r="B36" s="270" t="s">
        <v>39</v>
      </c>
      <c r="C36" s="270"/>
      <c r="D36" s="270"/>
      <c r="E36" s="270"/>
      <c r="F36" s="270"/>
      <c r="G36" s="120" t="s">
        <v>40</v>
      </c>
      <c r="H36" s="120" t="s">
        <v>41</v>
      </c>
      <c r="I36" s="120" t="s">
        <v>42</v>
      </c>
      <c r="J36" s="120" t="s">
        <v>43</v>
      </c>
    </row>
    <row r="37" spans="1:10" ht="15" customHeight="1">
      <c r="A37" s="271" t="s">
        <v>44</v>
      </c>
      <c r="B37" s="271"/>
      <c r="C37" s="271"/>
      <c r="D37" s="271"/>
      <c r="E37" s="271"/>
      <c r="F37" s="271"/>
      <c r="G37" s="271"/>
      <c r="H37" s="271"/>
      <c r="I37" s="271"/>
      <c r="J37" s="271"/>
    </row>
    <row r="38" spans="1:10" ht="14.25" customHeight="1">
      <c r="A38" s="23">
        <v>88316</v>
      </c>
      <c r="B38" s="252" t="s">
        <v>67</v>
      </c>
      <c r="C38" s="252"/>
      <c r="D38" s="252"/>
      <c r="E38" s="252"/>
      <c r="F38" s="252"/>
      <c r="G38" s="23" t="s">
        <v>47</v>
      </c>
      <c r="H38" s="25">
        <v>5.4999999999999997E-3</v>
      </c>
      <c r="I38" s="25">
        <v>20.260000000000002</v>
      </c>
      <c r="J38" s="25">
        <f>PRODUCT(H38:I38)</f>
        <v>0.11143</v>
      </c>
    </row>
    <row r="39" spans="1:10" ht="15" customHeight="1">
      <c r="A39" s="269" t="s">
        <v>48</v>
      </c>
      <c r="B39" s="269"/>
      <c r="C39" s="269"/>
      <c r="D39" s="269"/>
      <c r="E39" s="269"/>
      <c r="F39" s="269"/>
      <c r="G39" s="269"/>
      <c r="H39" s="269"/>
      <c r="I39" s="269"/>
      <c r="J39" s="174">
        <f>SUM(J38)</f>
        <v>0.11143</v>
      </c>
    </row>
    <row r="40" spans="1:10" s="121" customFormat="1" ht="15" customHeight="1">
      <c r="A40" s="256" t="s">
        <v>127</v>
      </c>
      <c r="B40" s="257"/>
      <c r="C40" s="257"/>
      <c r="D40" s="257"/>
      <c r="E40" s="257"/>
      <c r="F40" s="257"/>
      <c r="G40" s="257"/>
      <c r="H40" s="257"/>
      <c r="I40" s="257"/>
      <c r="J40" s="258"/>
    </row>
    <row r="41" spans="1:10" ht="15" customHeight="1">
      <c r="A41" s="271" t="s">
        <v>49</v>
      </c>
      <c r="B41" s="271"/>
      <c r="C41" s="271"/>
      <c r="D41" s="271"/>
      <c r="E41" s="271"/>
      <c r="F41" s="271"/>
      <c r="G41" s="271"/>
      <c r="H41" s="271"/>
      <c r="I41" s="271"/>
      <c r="J41" s="271"/>
    </row>
    <row r="42" spans="1:10" ht="37.15" customHeight="1">
      <c r="A42" s="23">
        <v>41903</v>
      </c>
      <c r="B42" s="252" t="s">
        <v>68</v>
      </c>
      <c r="C42" s="252"/>
      <c r="D42" s="252"/>
      <c r="E42" s="252"/>
      <c r="F42" s="252"/>
      <c r="G42" s="23" t="s">
        <v>52</v>
      </c>
      <c r="H42" s="32">
        <v>0.45</v>
      </c>
      <c r="I42" s="32">
        <v>4.26</v>
      </c>
      <c r="J42" s="24">
        <f>PRODUCT(H42:I42)</f>
        <v>1.917</v>
      </c>
    </row>
    <row r="43" spans="1:10" ht="58.9" customHeight="1">
      <c r="A43" s="23">
        <v>83362</v>
      </c>
      <c r="B43" s="252" t="s">
        <v>69</v>
      </c>
      <c r="C43" s="252"/>
      <c r="D43" s="252"/>
      <c r="E43" s="252"/>
      <c r="F43" s="252"/>
      <c r="G43" s="23" t="s">
        <v>70</v>
      </c>
      <c r="H43" s="32">
        <v>4.0000000000000002E-4</v>
      </c>
      <c r="I43" s="32">
        <v>290.62</v>
      </c>
      <c r="J43" s="24">
        <f>PRODUCT(H43:I43)</f>
        <v>0.116248</v>
      </c>
    </row>
    <row r="44" spans="1:10" ht="62.45" customHeight="1">
      <c r="A44" s="23">
        <v>91486</v>
      </c>
      <c r="B44" s="266" t="s">
        <v>71</v>
      </c>
      <c r="C44" s="267"/>
      <c r="D44" s="267"/>
      <c r="E44" s="267"/>
      <c r="F44" s="268"/>
      <c r="G44" s="23" t="s">
        <v>72</v>
      </c>
      <c r="H44" s="32">
        <v>5.1000000000000004E-3</v>
      </c>
      <c r="I44" s="32">
        <v>66.31</v>
      </c>
      <c r="J44" s="24">
        <f>PRODUCT(H44:I44)</f>
        <v>0.33818100000000001</v>
      </c>
    </row>
    <row r="45" spans="1:10" ht="29.45" customHeight="1">
      <c r="A45" s="23">
        <v>89035</v>
      </c>
      <c r="B45" s="266" t="s">
        <v>73</v>
      </c>
      <c r="C45" s="267"/>
      <c r="D45" s="267"/>
      <c r="E45" s="267"/>
      <c r="F45" s="268"/>
      <c r="G45" s="23" t="s">
        <v>70</v>
      </c>
      <c r="H45" s="25">
        <v>1.6999999999999999E-3</v>
      </c>
      <c r="I45" s="32">
        <v>143.6</v>
      </c>
      <c r="J45" s="24">
        <f t="shared" ref="J45:J46" si="1">PRODUCT(H45:I45)</f>
        <v>0.24411999999999998</v>
      </c>
    </row>
    <row r="46" spans="1:10" ht="31.9" customHeight="1">
      <c r="A46" s="23">
        <v>89036</v>
      </c>
      <c r="B46" s="266" t="s">
        <v>74</v>
      </c>
      <c r="C46" s="267"/>
      <c r="D46" s="267"/>
      <c r="E46" s="267"/>
      <c r="F46" s="268"/>
      <c r="G46" s="23" t="s">
        <v>72</v>
      </c>
      <c r="H46" s="25">
        <v>3.8E-3</v>
      </c>
      <c r="I46" s="32">
        <v>49.75</v>
      </c>
      <c r="J46" s="24">
        <f t="shared" si="1"/>
        <v>0.18905</v>
      </c>
    </row>
    <row r="47" spans="1:10" ht="15" customHeight="1">
      <c r="A47" s="269" t="s">
        <v>60</v>
      </c>
      <c r="B47" s="269"/>
      <c r="C47" s="269"/>
      <c r="D47" s="269"/>
      <c r="E47" s="269"/>
      <c r="F47" s="269"/>
      <c r="G47" s="269"/>
      <c r="H47" s="269"/>
      <c r="I47" s="269"/>
      <c r="J47" s="175">
        <f>SUM(J42:J46)</f>
        <v>2.8045990000000001</v>
      </c>
    </row>
    <row r="48" spans="1:10" ht="14.25" customHeight="1">
      <c r="A48" s="262"/>
      <c r="B48" s="263"/>
      <c r="C48" s="263"/>
      <c r="D48" s="263"/>
      <c r="E48" s="263"/>
      <c r="F48" s="263"/>
      <c r="G48" s="263"/>
      <c r="H48" s="263"/>
      <c r="I48" s="263"/>
      <c r="J48" s="264"/>
    </row>
    <row r="49" spans="1:10" ht="15" customHeight="1">
      <c r="A49" s="254" t="s">
        <v>61</v>
      </c>
      <c r="B49" s="254"/>
      <c r="C49" s="254"/>
      <c r="D49" s="254"/>
      <c r="E49" s="254"/>
      <c r="F49" s="254"/>
      <c r="G49" s="254"/>
      <c r="H49" s="254"/>
      <c r="I49" s="254"/>
      <c r="J49" s="122">
        <f>SUM(J39,J47)</f>
        <v>2.916029</v>
      </c>
    </row>
    <row r="50" spans="1:10" ht="24" customHeight="1">
      <c r="A50" s="254" t="s">
        <v>62</v>
      </c>
      <c r="B50" s="254"/>
      <c r="C50" s="254"/>
      <c r="D50" s="254"/>
      <c r="E50" s="254"/>
      <c r="F50" s="254"/>
      <c r="G50" s="254"/>
      <c r="H50" s="254"/>
      <c r="I50" s="254"/>
      <c r="J50" s="30" t="s">
        <v>63</v>
      </c>
    </row>
    <row r="51" spans="1:10" ht="14.25" customHeight="1">
      <c r="A51" s="254" t="s">
        <v>64</v>
      </c>
      <c r="B51" s="254"/>
      <c r="C51" s="254"/>
      <c r="D51" s="254"/>
      <c r="E51" s="254"/>
      <c r="F51" s="254"/>
      <c r="G51" s="254"/>
      <c r="H51" s="254"/>
      <c r="I51" s="254"/>
      <c r="J51" s="29"/>
    </row>
    <row r="52" spans="1:10" ht="15" customHeight="1">
      <c r="A52" s="265" t="s">
        <v>65</v>
      </c>
      <c r="B52" s="265"/>
      <c r="C52" s="265"/>
      <c r="D52" s="265"/>
      <c r="E52" s="265"/>
      <c r="F52" s="265"/>
      <c r="G52" s="265"/>
      <c r="H52" s="265"/>
      <c r="I52" s="265"/>
      <c r="J52" s="176">
        <f>J49</f>
        <v>2.916029</v>
      </c>
    </row>
    <row r="53" spans="1:10" s="34" customFormat="1" ht="15" customHeight="1">
      <c r="A53" s="33"/>
      <c r="B53" s="33"/>
      <c r="C53" s="33"/>
      <c r="D53" s="33"/>
      <c r="E53" s="33"/>
      <c r="F53" s="33"/>
      <c r="G53" s="33"/>
      <c r="H53" s="33"/>
      <c r="I53" s="33"/>
      <c r="J53" s="33"/>
    </row>
  </sheetData>
  <mergeCells count="50">
    <mergeCell ref="A3:F4"/>
    <mergeCell ref="A6:F6"/>
    <mergeCell ref="A7:F7"/>
    <mergeCell ref="A8:F8"/>
    <mergeCell ref="G8:H8"/>
    <mergeCell ref="A49:I49"/>
    <mergeCell ref="A50:I50"/>
    <mergeCell ref="A51:I51"/>
    <mergeCell ref="A52:I52"/>
    <mergeCell ref="A1:H1"/>
    <mergeCell ref="B43:F43"/>
    <mergeCell ref="B44:F44"/>
    <mergeCell ref="B45:F45"/>
    <mergeCell ref="B46:F46"/>
    <mergeCell ref="A47:I47"/>
    <mergeCell ref="A48:J48"/>
    <mergeCell ref="B36:F36"/>
    <mergeCell ref="A37:J37"/>
    <mergeCell ref="B38:F38"/>
    <mergeCell ref="A39:I39"/>
    <mergeCell ref="A41:J41"/>
    <mergeCell ref="B42:F42"/>
    <mergeCell ref="A40:J40"/>
    <mergeCell ref="A30:I30"/>
    <mergeCell ref="A32:J32"/>
    <mergeCell ref="A33:J33"/>
    <mergeCell ref="A34:B34"/>
    <mergeCell ref="I34:J34"/>
    <mergeCell ref="A35:J35"/>
    <mergeCell ref="A29:I29"/>
    <mergeCell ref="B18:F18"/>
    <mergeCell ref="A19:I19"/>
    <mergeCell ref="A20:J20"/>
    <mergeCell ref="B21:F21"/>
    <mergeCell ref="B22:F22"/>
    <mergeCell ref="B23:F23"/>
    <mergeCell ref="B24:F24"/>
    <mergeCell ref="A25:I25"/>
    <mergeCell ref="A26:F26"/>
    <mergeCell ref="A27:I27"/>
    <mergeCell ref="A28:I28"/>
    <mergeCell ref="A17:J17"/>
    <mergeCell ref="A10:J10"/>
    <mergeCell ref="A12:J12"/>
    <mergeCell ref="A13:J13"/>
    <mergeCell ref="A14:B14"/>
    <mergeCell ref="D14:H14"/>
    <mergeCell ref="I14:J14"/>
    <mergeCell ref="A15:F15"/>
    <mergeCell ref="B16:F16"/>
  </mergeCells>
  <dataValidations count="1">
    <dataValidation allowBlank="1" showInputMessage="1" showErrorMessage="1" promptTitle="Atenção!!!" prompt="Inserir o BDI em valor percentual." sqref="G65428:G65429 JC65428:JC65429 SY65428:SY65429 ACU65428:ACU65429 AMQ65428:AMQ65429 AWM65428:AWM65429 BGI65428:BGI65429 BQE65428:BQE65429 CAA65428:CAA65429 CJW65428:CJW65429 CTS65428:CTS65429 DDO65428:DDO65429 DNK65428:DNK65429 DXG65428:DXG65429 EHC65428:EHC65429 EQY65428:EQY65429 FAU65428:FAU65429 FKQ65428:FKQ65429 FUM65428:FUM65429 GEI65428:GEI65429 GOE65428:GOE65429 GYA65428:GYA65429 HHW65428:HHW65429 HRS65428:HRS65429 IBO65428:IBO65429 ILK65428:ILK65429 IVG65428:IVG65429 JFC65428:JFC65429 JOY65428:JOY65429 JYU65428:JYU65429 KIQ65428:KIQ65429 KSM65428:KSM65429 LCI65428:LCI65429 LME65428:LME65429 LWA65428:LWA65429 MFW65428:MFW65429 MPS65428:MPS65429 MZO65428:MZO65429 NJK65428:NJK65429 NTG65428:NTG65429 ODC65428:ODC65429 OMY65428:OMY65429 OWU65428:OWU65429 PGQ65428:PGQ65429 PQM65428:PQM65429 QAI65428:QAI65429 QKE65428:QKE65429 QUA65428:QUA65429 RDW65428:RDW65429 RNS65428:RNS65429 RXO65428:RXO65429 SHK65428:SHK65429 SRG65428:SRG65429 TBC65428:TBC65429 TKY65428:TKY65429 TUU65428:TUU65429 UEQ65428:UEQ65429 UOM65428:UOM65429 UYI65428:UYI65429 VIE65428:VIE65429 VSA65428:VSA65429 WBW65428:WBW65429 WLS65428:WLS65429 WVO65428:WVO65429 G130964:G130965 JC130964:JC130965 SY130964:SY130965 ACU130964:ACU130965 AMQ130964:AMQ130965 AWM130964:AWM130965 BGI130964:BGI130965 BQE130964:BQE130965 CAA130964:CAA130965 CJW130964:CJW130965 CTS130964:CTS130965 DDO130964:DDO130965 DNK130964:DNK130965 DXG130964:DXG130965 EHC130964:EHC130965 EQY130964:EQY130965 FAU130964:FAU130965 FKQ130964:FKQ130965 FUM130964:FUM130965 GEI130964:GEI130965 GOE130964:GOE130965 GYA130964:GYA130965 HHW130964:HHW130965 HRS130964:HRS130965 IBO130964:IBO130965 ILK130964:ILK130965 IVG130964:IVG130965 JFC130964:JFC130965 JOY130964:JOY130965 JYU130964:JYU130965 KIQ130964:KIQ130965 KSM130964:KSM130965 LCI130964:LCI130965 LME130964:LME130965 LWA130964:LWA130965 MFW130964:MFW130965 MPS130964:MPS130965 MZO130964:MZO130965 NJK130964:NJK130965 NTG130964:NTG130965 ODC130964:ODC130965 OMY130964:OMY130965 OWU130964:OWU130965 PGQ130964:PGQ130965 PQM130964:PQM130965 QAI130964:QAI130965 QKE130964:QKE130965 QUA130964:QUA130965 RDW130964:RDW130965 RNS130964:RNS130965 RXO130964:RXO130965 SHK130964:SHK130965 SRG130964:SRG130965 TBC130964:TBC130965 TKY130964:TKY130965 TUU130964:TUU130965 UEQ130964:UEQ130965 UOM130964:UOM130965 UYI130964:UYI130965 VIE130964:VIE130965 VSA130964:VSA130965 WBW130964:WBW130965 WLS130964:WLS130965 WVO130964:WVO130965 G196500:G196501 JC196500:JC196501 SY196500:SY196501 ACU196500:ACU196501 AMQ196500:AMQ196501 AWM196500:AWM196501 BGI196500:BGI196501 BQE196500:BQE196501 CAA196500:CAA196501 CJW196500:CJW196501 CTS196500:CTS196501 DDO196500:DDO196501 DNK196500:DNK196501 DXG196500:DXG196501 EHC196500:EHC196501 EQY196500:EQY196501 FAU196500:FAU196501 FKQ196500:FKQ196501 FUM196500:FUM196501 GEI196500:GEI196501 GOE196500:GOE196501 GYA196500:GYA196501 HHW196500:HHW196501 HRS196500:HRS196501 IBO196500:IBO196501 ILK196500:ILK196501 IVG196500:IVG196501 JFC196500:JFC196501 JOY196500:JOY196501 JYU196500:JYU196501 KIQ196500:KIQ196501 KSM196500:KSM196501 LCI196500:LCI196501 LME196500:LME196501 LWA196500:LWA196501 MFW196500:MFW196501 MPS196500:MPS196501 MZO196500:MZO196501 NJK196500:NJK196501 NTG196500:NTG196501 ODC196500:ODC196501 OMY196500:OMY196501 OWU196500:OWU196501 PGQ196500:PGQ196501 PQM196500:PQM196501 QAI196500:QAI196501 QKE196500:QKE196501 QUA196500:QUA196501 RDW196500:RDW196501 RNS196500:RNS196501 RXO196500:RXO196501 SHK196500:SHK196501 SRG196500:SRG196501 TBC196500:TBC196501 TKY196500:TKY196501 TUU196500:TUU196501 UEQ196500:UEQ196501 UOM196500:UOM196501 UYI196500:UYI196501 VIE196500:VIE196501 VSA196500:VSA196501 WBW196500:WBW196501 WLS196500:WLS196501 WVO196500:WVO196501 G262036:G262037 JC262036:JC262037 SY262036:SY262037 ACU262036:ACU262037 AMQ262036:AMQ262037 AWM262036:AWM262037 BGI262036:BGI262037 BQE262036:BQE262037 CAA262036:CAA262037 CJW262036:CJW262037 CTS262036:CTS262037 DDO262036:DDO262037 DNK262036:DNK262037 DXG262036:DXG262037 EHC262036:EHC262037 EQY262036:EQY262037 FAU262036:FAU262037 FKQ262036:FKQ262037 FUM262036:FUM262037 GEI262036:GEI262037 GOE262036:GOE262037 GYA262036:GYA262037 HHW262036:HHW262037 HRS262036:HRS262037 IBO262036:IBO262037 ILK262036:ILK262037 IVG262036:IVG262037 JFC262036:JFC262037 JOY262036:JOY262037 JYU262036:JYU262037 KIQ262036:KIQ262037 KSM262036:KSM262037 LCI262036:LCI262037 LME262036:LME262037 LWA262036:LWA262037 MFW262036:MFW262037 MPS262036:MPS262037 MZO262036:MZO262037 NJK262036:NJK262037 NTG262036:NTG262037 ODC262036:ODC262037 OMY262036:OMY262037 OWU262036:OWU262037 PGQ262036:PGQ262037 PQM262036:PQM262037 QAI262036:QAI262037 QKE262036:QKE262037 QUA262036:QUA262037 RDW262036:RDW262037 RNS262036:RNS262037 RXO262036:RXO262037 SHK262036:SHK262037 SRG262036:SRG262037 TBC262036:TBC262037 TKY262036:TKY262037 TUU262036:TUU262037 UEQ262036:UEQ262037 UOM262036:UOM262037 UYI262036:UYI262037 VIE262036:VIE262037 VSA262036:VSA262037 WBW262036:WBW262037 WLS262036:WLS262037 WVO262036:WVO262037 G327572:G327573 JC327572:JC327573 SY327572:SY327573 ACU327572:ACU327573 AMQ327572:AMQ327573 AWM327572:AWM327573 BGI327572:BGI327573 BQE327572:BQE327573 CAA327572:CAA327573 CJW327572:CJW327573 CTS327572:CTS327573 DDO327572:DDO327573 DNK327572:DNK327573 DXG327572:DXG327573 EHC327572:EHC327573 EQY327572:EQY327573 FAU327572:FAU327573 FKQ327572:FKQ327573 FUM327572:FUM327573 GEI327572:GEI327573 GOE327572:GOE327573 GYA327572:GYA327573 HHW327572:HHW327573 HRS327572:HRS327573 IBO327572:IBO327573 ILK327572:ILK327573 IVG327572:IVG327573 JFC327572:JFC327573 JOY327572:JOY327573 JYU327572:JYU327573 KIQ327572:KIQ327573 KSM327572:KSM327573 LCI327572:LCI327573 LME327572:LME327573 LWA327572:LWA327573 MFW327572:MFW327573 MPS327572:MPS327573 MZO327572:MZO327573 NJK327572:NJK327573 NTG327572:NTG327573 ODC327572:ODC327573 OMY327572:OMY327573 OWU327572:OWU327573 PGQ327572:PGQ327573 PQM327572:PQM327573 QAI327572:QAI327573 QKE327572:QKE327573 QUA327572:QUA327573 RDW327572:RDW327573 RNS327572:RNS327573 RXO327572:RXO327573 SHK327572:SHK327573 SRG327572:SRG327573 TBC327572:TBC327573 TKY327572:TKY327573 TUU327572:TUU327573 UEQ327572:UEQ327573 UOM327572:UOM327573 UYI327572:UYI327573 VIE327572:VIE327573 VSA327572:VSA327573 WBW327572:WBW327573 WLS327572:WLS327573 WVO327572:WVO327573 G393108:G393109 JC393108:JC393109 SY393108:SY393109 ACU393108:ACU393109 AMQ393108:AMQ393109 AWM393108:AWM393109 BGI393108:BGI393109 BQE393108:BQE393109 CAA393108:CAA393109 CJW393108:CJW393109 CTS393108:CTS393109 DDO393108:DDO393109 DNK393108:DNK393109 DXG393108:DXG393109 EHC393108:EHC393109 EQY393108:EQY393109 FAU393108:FAU393109 FKQ393108:FKQ393109 FUM393108:FUM393109 GEI393108:GEI393109 GOE393108:GOE393109 GYA393108:GYA393109 HHW393108:HHW393109 HRS393108:HRS393109 IBO393108:IBO393109 ILK393108:ILK393109 IVG393108:IVG393109 JFC393108:JFC393109 JOY393108:JOY393109 JYU393108:JYU393109 KIQ393108:KIQ393109 KSM393108:KSM393109 LCI393108:LCI393109 LME393108:LME393109 LWA393108:LWA393109 MFW393108:MFW393109 MPS393108:MPS393109 MZO393108:MZO393109 NJK393108:NJK393109 NTG393108:NTG393109 ODC393108:ODC393109 OMY393108:OMY393109 OWU393108:OWU393109 PGQ393108:PGQ393109 PQM393108:PQM393109 QAI393108:QAI393109 QKE393108:QKE393109 QUA393108:QUA393109 RDW393108:RDW393109 RNS393108:RNS393109 RXO393108:RXO393109 SHK393108:SHK393109 SRG393108:SRG393109 TBC393108:TBC393109 TKY393108:TKY393109 TUU393108:TUU393109 UEQ393108:UEQ393109 UOM393108:UOM393109 UYI393108:UYI393109 VIE393108:VIE393109 VSA393108:VSA393109 WBW393108:WBW393109 WLS393108:WLS393109 WVO393108:WVO393109 G458644:G458645 JC458644:JC458645 SY458644:SY458645 ACU458644:ACU458645 AMQ458644:AMQ458645 AWM458644:AWM458645 BGI458644:BGI458645 BQE458644:BQE458645 CAA458644:CAA458645 CJW458644:CJW458645 CTS458644:CTS458645 DDO458644:DDO458645 DNK458644:DNK458645 DXG458644:DXG458645 EHC458644:EHC458645 EQY458644:EQY458645 FAU458644:FAU458645 FKQ458644:FKQ458645 FUM458644:FUM458645 GEI458644:GEI458645 GOE458644:GOE458645 GYA458644:GYA458645 HHW458644:HHW458645 HRS458644:HRS458645 IBO458644:IBO458645 ILK458644:ILK458645 IVG458644:IVG458645 JFC458644:JFC458645 JOY458644:JOY458645 JYU458644:JYU458645 KIQ458644:KIQ458645 KSM458644:KSM458645 LCI458644:LCI458645 LME458644:LME458645 LWA458644:LWA458645 MFW458644:MFW458645 MPS458644:MPS458645 MZO458644:MZO458645 NJK458644:NJK458645 NTG458644:NTG458645 ODC458644:ODC458645 OMY458644:OMY458645 OWU458644:OWU458645 PGQ458644:PGQ458645 PQM458644:PQM458645 QAI458644:QAI458645 QKE458644:QKE458645 QUA458644:QUA458645 RDW458644:RDW458645 RNS458644:RNS458645 RXO458644:RXO458645 SHK458644:SHK458645 SRG458644:SRG458645 TBC458644:TBC458645 TKY458644:TKY458645 TUU458644:TUU458645 UEQ458644:UEQ458645 UOM458644:UOM458645 UYI458644:UYI458645 VIE458644:VIE458645 VSA458644:VSA458645 WBW458644:WBW458645 WLS458644:WLS458645 WVO458644:WVO458645 G524180:G524181 JC524180:JC524181 SY524180:SY524181 ACU524180:ACU524181 AMQ524180:AMQ524181 AWM524180:AWM524181 BGI524180:BGI524181 BQE524180:BQE524181 CAA524180:CAA524181 CJW524180:CJW524181 CTS524180:CTS524181 DDO524180:DDO524181 DNK524180:DNK524181 DXG524180:DXG524181 EHC524180:EHC524181 EQY524180:EQY524181 FAU524180:FAU524181 FKQ524180:FKQ524181 FUM524180:FUM524181 GEI524180:GEI524181 GOE524180:GOE524181 GYA524180:GYA524181 HHW524180:HHW524181 HRS524180:HRS524181 IBO524180:IBO524181 ILK524180:ILK524181 IVG524180:IVG524181 JFC524180:JFC524181 JOY524180:JOY524181 JYU524180:JYU524181 KIQ524180:KIQ524181 KSM524180:KSM524181 LCI524180:LCI524181 LME524180:LME524181 LWA524180:LWA524181 MFW524180:MFW524181 MPS524180:MPS524181 MZO524180:MZO524181 NJK524180:NJK524181 NTG524180:NTG524181 ODC524180:ODC524181 OMY524180:OMY524181 OWU524180:OWU524181 PGQ524180:PGQ524181 PQM524180:PQM524181 QAI524180:QAI524181 QKE524180:QKE524181 QUA524180:QUA524181 RDW524180:RDW524181 RNS524180:RNS524181 RXO524180:RXO524181 SHK524180:SHK524181 SRG524180:SRG524181 TBC524180:TBC524181 TKY524180:TKY524181 TUU524180:TUU524181 UEQ524180:UEQ524181 UOM524180:UOM524181 UYI524180:UYI524181 VIE524180:VIE524181 VSA524180:VSA524181 WBW524180:WBW524181 WLS524180:WLS524181 WVO524180:WVO524181 G589716:G589717 JC589716:JC589717 SY589716:SY589717 ACU589716:ACU589717 AMQ589716:AMQ589717 AWM589716:AWM589717 BGI589716:BGI589717 BQE589716:BQE589717 CAA589716:CAA589717 CJW589716:CJW589717 CTS589716:CTS589717 DDO589716:DDO589717 DNK589716:DNK589717 DXG589716:DXG589717 EHC589716:EHC589717 EQY589716:EQY589717 FAU589716:FAU589717 FKQ589716:FKQ589717 FUM589716:FUM589717 GEI589716:GEI589717 GOE589716:GOE589717 GYA589716:GYA589717 HHW589716:HHW589717 HRS589716:HRS589717 IBO589716:IBO589717 ILK589716:ILK589717 IVG589716:IVG589717 JFC589716:JFC589717 JOY589716:JOY589717 JYU589716:JYU589717 KIQ589716:KIQ589717 KSM589716:KSM589717 LCI589716:LCI589717 LME589716:LME589717 LWA589716:LWA589717 MFW589716:MFW589717 MPS589716:MPS589717 MZO589716:MZO589717 NJK589716:NJK589717 NTG589716:NTG589717 ODC589716:ODC589717 OMY589716:OMY589717 OWU589716:OWU589717 PGQ589716:PGQ589717 PQM589716:PQM589717 QAI589716:QAI589717 QKE589716:QKE589717 QUA589716:QUA589717 RDW589716:RDW589717 RNS589716:RNS589717 RXO589716:RXO589717 SHK589716:SHK589717 SRG589716:SRG589717 TBC589716:TBC589717 TKY589716:TKY589717 TUU589716:TUU589717 UEQ589716:UEQ589717 UOM589716:UOM589717 UYI589716:UYI589717 VIE589716:VIE589717 VSA589716:VSA589717 WBW589716:WBW589717 WLS589716:WLS589717 WVO589716:WVO589717 G655252:G655253 JC655252:JC655253 SY655252:SY655253 ACU655252:ACU655253 AMQ655252:AMQ655253 AWM655252:AWM655253 BGI655252:BGI655253 BQE655252:BQE655253 CAA655252:CAA655253 CJW655252:CJW655253 CTS655252:CTS655253 DDO655252:DDO655253 DNK655252:DNK655253 DXG655252:DXG655253 EHC655252:EHC655253 EQY655252:EQY655253 FAU655252:FAU655253 FKQ655252:FKQ655253 FUM655252:FUM655253 GEI655252:GEI655253 GOE655252:GOE655253 GYA655252:GYA655253 HHW655252:HHW655253 HRS655252:HRS655253 IBO655252:IBO655253 ILK655252:ILK655253 IVG655252:IVG655253 JFC655252:JFC655253 JOY655252:JOY655253 JYU655252:JYU655253 KIQ655252:KIQ655253 KSM655252:KSM655253 LCI655252:LCI655253 LME655252:LME655253 LWA655252:LWA655253 MFW655252:MFW655253 MPS655252:MPS655253 MZO655252:MZO655253 NJK655252:NJK655253 NTG655252:NTG655253 ODC655252:ODC655253 OMY655252:OMY655253 OWU655252:OWU655253 PGQ655252:PGQ655253 PQM655252:PQM655253 QAI655252:QAI655253 QKE655252:QKE655253 QUA655252:QUA655253 RDW655252:RDW655253 RNS655252:RNS655253 RXO655252:RXO655253 SHK655252:SHK655253 SRG655252:SRG655253 TBC655252:TBC655253 TKY655252:TKY655253 TUU655252:TUU655253 UEQ655252:UEQ655253 UOM655252:UOM655253 UYI655252:UYI655253 VIE655252:VIE655253 VSA655252:VSA655253 WBW655252:WBW655253 WLS655252:WLS655253 WVO655252:WVO655253 G720788:G720789 JC720788:JC720789 SY720788:SY720789 ACU720788:ACU720789 AMQ720788:AMQ720789 AWM720788:AWM720789 BGI720788:BGI720789 BQE720788:BQE720789 CAA720788:CAA720789 CJW720788:CJW720789 CTS720788:CTS720789 DDO720788:DDO720789 DNK720788:DNK720789 DXG720788:DXG720789 EHC720788:EHC720789 EQY720788:EQY720789 FAU720788:FAU720789 FKQ720788:FKQ720789 FUM720788:FUM720789 GEI720788:GEI720789 GOE720788:GOE720789 GYA720788:GYA720789 HHW720788:HHW720789 HRS720788:HRS720789 IBO720788:IBO720789 ILK720788:ILK720789 IVG720788:IVG720789 JFC720788:JFC720789 JOY720788:JOY720789 JYU720788:JYU720789 KIQ720788:KIQ720789 KSM720788:KSM720789 LCI720788:LCI720789 LME720788:LME720789 LWA720788:LWA720789 MFW720788:MFW720789 MPS720788:MPS720789 MZO720788:MZO720789 NJK720788:NJK720789 NTG720788:NTG720789 ODC720788:ODC720789 OMY720788:OMY720789 OWU720788:OWU720789 PGQ720788:PGQ720789 PQM720788:PQM720789 QAI720788:QAI720789 QKE720788:QKE720789 QUA720788:QUA720789 RDW720788:RDW720789 RNS720788:RNS720789 RXO720788:RXO720789 SHK720788:SHK720789 SRG720788:SRG720789 TBC720788:TBC720789 TKY720788:TKY720789 TUU720788:TUU720789 UEQ720788:UEQ720789 UOM720788:UOM720789 UYI720788:UYI720789 VIE720788:VIE720789 VSA720788:VSA720789 WBW720788:WBW720789 WLS720788:WLS720789 WVO720788:WVO720789 G786324:G786325 JC786324:JC786325 SY786324:SY786325 ACU786324:ACU786325 AMQ786324:AMQ786325 AWM786324:AWM786325 BGI786324:BGI786325 BQE786324:BQE786325 CAA786324:CAA786325 CJW786324:CJW786325 CTS786324:CTS786325 DDO786324:DDO786325 DNK786324:DNK786325 DXG786324:DXG786325 EHC786324:EHC786325 EQY786324:EQY786325 FAU786324:FAU786325 FKQ786324:FKQ786325 FUM786324:FUM786325 GEI786324:GEI786325 GOE786324:GOE786325 GYA786324:GYA786325 HHW786324:HHW786325 HRS786324:HRS786325 IBO786324:IBO786325 ILK786324:ILK786325 IVG786324:IVG786325 JFC786324:JFC786325 JOY786324:JOY786325 JYU786324:JYU786325 KIQ786324:KIQ786325 KSM786324:KSM786325 LCI786324:LCI786325 LME786324:LME786325 LWA786324:LWA786325 MFW786324:MFW786325 MPS786324:MPS786325 MZO786324:MZO786325 NJK786324:NJK786325 NTG786324:NTG786325 ODC786324:ODC786325 OMY786324:OMY786325 OWU786324:OWU786325 PGQ786324:PGQ786325 PQM786324:PQM786325 QAI786324:QAI786325 QKE786324:QKE786325 QUA786324:QUA786325 RDW786324:RDW786325 RNS786324:RNS786325 RXO786324:RXO786325 SHK786324:SHK786325 SRG786324:SRG786325 TBC786324:TBC786325 TKY786324:TKY786325 TUU786324:TUU786325 UEQ786324:UEQ786325 UOM786324:UOM786325 UYI786324:UYI786325 VIE786324:VIE786325 VSA786324:VSA786325 WBW786324:WBW786325 WLS786324:WLS786325 WVO786324:WVO786325 G851860:G851861 JC851860:JC851861 SY851860:SY851861 ACU851860:ACU851861 AMQ851860:AMQ851861 AWM851860:AWM851861 BGI851860:BGI851861 BQE851860:BQE851861 CAA851860:CAA851861 CJW851860:CJW851861 CTS851860:CTS851861 DDO851860:DDO851861 DNK851860:DNK851861 DXG851860:DXG851861 EHC851860:EHC851861 EQY851860:EQY851861 FAU851860:FAU851861 FKQ851860:FKQ851861 FUM851860:FUM851861 GEI851860:GEI851861 GOE851860:GOE851861 GYA851860:GYA851861 HHW851860:HHW851861 HRS851860:HRS851861 IBO851860:IBO851861 ILK851860:ILK851861 IVG851860:IVG851861 JFC851860:JFC851861 JOY851860:JOY851861 JYU851860:JYU851861 KIQ851860:KIQ851861 KSM851860:KSM851861 LCI851860:LCI851861 LME851860:LME851861 LWA851860:LWA851861 MFW851860:MFW851861 MPS851860:MPS851861 MZO851860:MZO851861 NJK851860:NJK851861 NTG851860:NTG851861 ODC851860:ODC851861 OMY851860:OMY851861 OWU851860:OWU851861 PGQ851860:PGQ851861 PQM851860:PQM851861 QAI851860:QAI851861 QKE851860:QKE851861 QUA851860:QUA851861 RDW851860:RDW851861 RNS851860:RNS851861 RXO851860:RXO851861 SHK851860:SHK851861 SRG851860:SRG851861 TBC851860:TBC851861 TKY851860:TKY851861 TUU851860:TUU851861 UEQ851860:UEQ851861 UOM851860:UOM851861 UYI851860:UYI851861 VIE851860:VIE851861 VSA851860:VSA851861 WBW851860:WBW851861 WLS851860:WLS851861 WVO851860:WVO851861 G917396:G917397 JC917396:JC917397 SY917396:SY917397 ACU917396:ACU917397 AMQ917396:AMQ917397 AWM917396:AWM917397 BGI917396:BGI917397 BQE917396:BQE917397 CAA917396:CAA917397 CJW917396:CJW917397 CTS917396:CTS917397 DDO917396:DDO917397 DNK917396:DNK917397 DXG917396:DXG917397 EHC917396:EHC917397 EQY917396:EQY917397 FAU917396:FAU917397 FKQ917396:FKQ917397 FUM917396:FUM917397 GEI917396:GEI917397 GOE917396:GOE917397 GYA917396:GYA917397 HHW917396:HHW917397 HRS917396:HRS917397 IBO917396:IBO917397 ILK917396:ILK917397 IVG917396:IVG917397 JFC917396:JFC917397 JOY917396:JOY917397 JYU917396:JYU917397 KIQ917396:KIQ917397 KSM917396:KSM917397 LCI917396:LCI917397 LME917396:LME917397 LWA917396:LWA917397 MFW917396:MFW917397 MPS917396:MPS917397 MZO917396:MZO917397 NJK917396:NJK917397 NTG917396:NTG917397 ODC917396:ODC917397 OMY917396:OMY917397 OWU917396:OWU917397 PGQ917396:PGQ917397 PQM917396:PQM917397 QAI917396:QAI917397 QKE917396:QKE917397 QUA917396:QUA917397 RDW917396:RDW917397 RNS917396:RNS917397 RXO917396:RXO917397 SHK917396:SHK917397 SRG917396:SRG917397 TBC917396:TBC917397 TKY917396:TKY917397 TUU917396:TUU917397 UEQ917396:UEQ917397 UOM917396:UOM917397 UYI917396:UYI917397 VIE917396:VIE917397 VSA917396:VSA917397 WBW917396:WBW917397 WLS917396:WLS917397 WVO917396:WVO917397 G982932:G982933 JC982932:JC982933 SY982932:SY982933 ACU982932:ACU982933 AMQ982932:AMQ982933 AWM982932:AWM982933 BGI982932:BGI982933 BQE982932:BQE982933 CAA982932:CAA982933 CJW982932:CJW982933 CTS982932:CTS982933 DDO982932:DDO982933 DNK982932:DNK982933 DXG982932:DXG982933 EHC982932:EHC982933 EQY982932:EQY982933 FAU982932:FAU982933 FKQ982932:FKQ982933 FUM982932:FUM982933 GEI982932:GEI982933 GOE982932:GOE982933 GYA982932:GYA982933 HHW982932:HHW982933 HRS982932:HRS982933 IBO982932:IBO982933 ILK982932:ILK982933 IVG982932:IVG982933 JFC982932:JFC982933 JOY982932:JOY982933 JYU982932:JYU982933 KIQ982932:KIQ982933 KSM982932:KSM982933 LCI982932:LCI982933 LME982932:LME982933 LWA982932:LWA982933 MFW982932:MFW982933 MPS982932:MPS982933 MZO982932:MZO982933 NJK982932:NJK982933 NTG982932:NTG982933 ODC982932:ODC982933 OMY982932:OMY982933 OWU982932:OWU982933 PGQ982932:PGQ982933 PQM982932:PQM982933 QAI982932:QAI982933 QKE982932:QKE982933 QUA982932:QUA982933 RDW982932:RDW982933 RNS982932:RNS982933 RXO982932:RXO982933 SHK982932:SHK982933 SRG982932:SRG982933 TBC982932:TBC982933 TKY982932:TKY982933 TUU982932:TUU982933 UEQ982932:UEQ982933 UOM982932:UOM982933 UYI982932:UYI982933 VIE982932:VIE982933 VSA982932:VSA982933 WBW982932:WBW982933 WLS982932:WLS982933 WVO982932:WVO982933">
      <formula1>0</formula1>
      <formula2>0</formula2>
    </dataValidation>
  </dataValidations>
  <pageMargins left="0.511811024" right="0.511811024" top="0.78740157499999996" bottom="0.78740157499999996" header="0.31496062000000002" footer="0.31496062000000002"/>
  <pageSetup paperSize="9" scale="94" orientation="portrait" verticalDpi="0" r:id="rId1"/>
</worksheet>
</file>

<file path=xl/worksheets/sheet4.xml><?xml version="1.0" encoding="utf-8"?>
<worksheet xmlns="http://schemas.openxmlformats.org/spreadsheetml/2006/main" xmlns:r="http://schemas.openxmlformats.org/officeDocument/2006/relationships">
  <dimension ref="A1:I26"/>
  <sheetViews>
    <sheetView view="pageBreakPreview" topLeftCell="A10" zoomScale="130" zoomScaleNormal="145" zoomScaleSheetLayoutView="130" workbookViewId="0">
      <selection activeCell="G13" sqref="G13"/>
    </sheetView>
  </sheetViews>
  <sheetFormatPr defaultRowHeight="15"/>
  <cols>
    <col min="2" max="2" width="25.42578125" customWidth="1"/>
    <col min="3" max="3" width="17.7109375" customWidth="1"/>
    <col min="4" max="4" width="13.140625" bestFit="1" customWidth="1"/>
    <col min="5" max="5" width="14.7109375" bestFit="1" customWidth="1"/>
    <col min="6" max="7" width="15.7109375" bestFit="1" customWidth="1"/>
  </cols>
  <sheetData>
    <row r="1" spans="1:9" s="36" customFormat="1" ht="17.45" customHeight="1">
      <c r="A1" s="194" t="s">
        <v>87</v>
      </c>
      <c r="B1" s="194"/>
      <c r="C1" s="194"/>
      <c r="D1" s="194"/>
      <c r="E1" s="194"/>
      <c r="F1" s="194"/>
      <c r="G1" s="194"/>
      <c r="H1" s="194"/>
    </row>
    <row r="2" spans="1:9" s="39" customFormat="1" ht="9">
      <c r="A2" s="37"/>
      <c r="B2" s="37"/>
      <c r="C2" s="38"/>
      <c r="D2" s="38"/>
      <c r="E2" s="38"/>
      <c r="F2" s="38"/>
      <c r="G2" s="38"/>
      <c r="H2" s="38"/>
    </row>
    <row r="3" spans="1:9" s="36" customFormat="1" ht="16.149999999999999" customHeight="1">
      <c r="A3" s="195" t="str">
        <f>ORÇAMENTO!A3</f>
        <v>CAPEAMENTO ASFÁLTICO DE VIAS NO DISTRITO DE MALHADAREIA/VERDEJANTE-PE</v>
      </c>
      <c r="B3" s="196"/>
      <c r="C3" s="196"/>
      <c r="D3" s="197"/>
      <c r="E3" s="80" t="s">
        <v>76</v>
      </c>
      <c r="F3" s="40">
        <v>45253</v>
      </c>
      <c r="G3" s="41" t="s">
        <v>77</v>
      </c>
      <c r="H3" s="42">
        <v>0.23580000000000001</v>
      </c>
    </row>
    <row r="4" spans="1:9" s="36" customFormat="1" ht="18.600000000000001" customHeight="1">
      <c r="A4" s="198"/>
      <c r="B4" s="199"/>
      <c r="C4" s="199"/>
      <c r="D4" s="200"/>
      <c r="E4" s="81" t="s">
        <v>78</v>
      </c>
      <c r="F4" s="82" t="s">
        <v>79</v>
      </c>
      <c r="G4" s="44" t="s">
        <v>80</v>
      </c>
      <c r="H4" s="44" t="s">
        <v>81</v>
      </c>
    </row>
    <row r="5" spans="1:9" s="36" customFormat="1" ht="10.15" customHeight="1">
      <c r="A5" s="45"/>
      <c r="D5" s="46"/>
      <c r="E5" s="51" t="s">
        <v>13</v>
      </c>
      <c r="F5" s="83" t="s">
        <v>82</v>
      </c>
      <c r="G5" s="47" t="s">
        <v>89</v>
      </c>
      <c r="H5" s="48">
        <v>2022</v>
      </c>
    </row>
    <row r="6" spans="1:9" s="36" customFormat="1" ht="51.6" customHeight="1">
      <c r="A6" s="284" t="str">
        <f>ORÇAMENTO!C6</f>
        <v>DISTRITO DE MALHADA DA AREIA: RUA DO COMÉRCIO, RUA DO COMÉRCIO II, RUA DO COMÉRCIO III E RUA DA MATRIZ.</v>
      </c>
      <c r="B6" s="285"/>
      <c r="C6" s="285"/>
      <c r="D6" s="286"/>
      <c r="E6" s="51" t="s">
        <v>13</v>
      </c>
      <c r="F6" s="83" t="s">
        <v>82</v>
      </c>
      <c r="G6" s="47" t="s">
        <v>91</v>
      </c>
      <c r="H6" s="48">
        <v>2023</v>
      </c>
    </row>
    <row r="7" spans="1:9" s="36" customFormat="1" ht="11.45" customHeight="1">
      <c r="A7" s="287" t="s">
        <v>124</v>
      </c>
      <c r="B7" s="288"/>
      <c r="C7" s="288"/>
      <c r="D7" s="289"/>
      <c r="E7" s="51"/>
      <c r="F7" s="83"/>
      <c r="G7" s="83"/>
      <c r="H7" s="83"/>
    </row>
    <row r="8" spans="1:9" s="36" customFormat="1" ht="11.25">
      <c r="A8" s="290"/>
      <c r="B8" s="291"/>
      <c r="C8" s="291"/>
      <c r="D8" s="292"/>
      <c r="E8" s="214" t="s">
        <v>85</v>
      </c>
      <c r="F8" s="214"/>
      <c r="G8" s="214"/>
      <c r="H8" s="214"/>
    </row>
    <row r="9" spans="1:9" s="105" customFormat="1" ht="16.5" customHeight="1">
      <c r="A9" s="281" t="s">
        <v>112</v>
      </c>
      <c r="B9" s="281"/>
      <c r="C9" s="281"/>
      <c r="D9" s="281"/>
      <c r="E9" s="281"/>
      <c r="F9" s="281"/>
      <c r="G9" s="281"/>
      <c r="H9" s="106"/>
      <c r="I9" s="104"/>
    </row>
    <row r="10" spans="1:9" s="105" customFormat="1">
      <c r="A10" s="282"/>
      <c r="B10" s="282"/>
      <c r="C10" s="282"/>
      <c r="D10" s="282"/>
      <c r="E10" s="282"/>
      <c r="F10" s="282"/>
      <c r="G10" s="282"/>
      <c r="H10" s="107"/>
      <c r="I10" s="104"/>
    </row>
    <row r="11" spans="1:9" s="105" customFormat="1">
      <c r="A11" s="283"/>
      <c r="B11" s="283"/>
      <c r="C11" s="108" t="s">
        <v>113</v>
      </c>
      <c r="D11" s="108" t="s">
        <v>114</v>
      </c>
      <c r="E11" s="108" t="s">
        <v>115</v>
      </c>
      <c r="F11" s="109"/>
      <c r="G11" s="109"/>
      <c r="H11" s="109"/>
    </row>
    <row r="12" spans="1:9" s="105" customFormat="1">
      <c r="A12" s="276" t="s">
        <v>116</v>
      </c>
      <c r="B12" s="277" t="str">
        <f>'[2]PLANILHA POR RUA'!C9</f>
        <v>SERVIÇOS PRELIMINARES</v>
      </c>
      <c r="C12" s="278">
        <f>ORÇAMENTO!J13</f>
        <v>2317.44</v>
      </c>
      <c r="D12" s="110">
        <f>$C12*D13</f>
        <v>2317.44</v>
      </c>
      <c r="E12" s="110">
        <f>$C12*E13</f>
        <v>0</v>
      </c>
      <c r="F12" s="109"/>
      <c r="G12" s="109"/>
      <c r="H12" s="109"/>
      <c r="I12" s="124"/>
    </row>
    <row r="13" spans="1:9" s="105" customFormat="1">
      <c r="A13" s="276"/>
      <c r="B13" s="277"/>
      <c r="C13" s="279"/>
      <c r="D13" s="111">
        <v>1</v>
      </c>
      <c r="E13" s="111"/>
      <c r="F13" s="109"/>
      <c r="G13" s="109"/>
      <c r="H13" s="109"/>
    </row>
    <row r="14" spans="1:9" s="105" customFormat="1" ht="15.75">
      <c r="A14" s="276"/>
      <c r="B14" s="277"/>
      <c r="C14" s="280"/>
      <c r="D14" s="112"/>
      <c r="E14" s="112"/>
      <c r="F14" s="109"/>
      <c r="G14" s="109"/>
      <c r="H14" s="109"/>
    </row>
    <row r="15" spans="1:9" s="105" customFormat="1">
      <c r="A15" s="276" t="s">
        <v>117</v>
      </c>
      <c r="B15" s="277" t="str">
        <f>'[2]PLANILHA POR RUA'!C12</f>
        <v>CBUQ</v>
      </c>
      <c r="C15" s="278">
        <f>ORÇAMENTO!J16</f>
        <v>709459.0993</v>
      </c>
      <c r="D15" s="110">
        <f>$C15*D16</f>
        <v>354729.54965</v>
      </c>
      <c r="E15" s="110">
        <f>$C15*E16</f>
        <v>354729.54965</v>
      </c>
      <c r="F15" s="109"/>
      <c r="G15" s="109"/>
      <c r="H15" s="109"/>
    </row>
    <row r="16" spans="1:9" s="105" customFormat="1">
      <c r="A16" s="276"/>
      <c r="B16" s="277"/>
      <c r="C16" s="279"/>
      <c r="D16" s="111">
        <v>0.5</v>
      </c>
      <c r="E16" s="111">
        <v>0.5</v>
      </c>
      <c r="F16" s="109"/>
      <c r="G16" s="109"/>
      <c r="H16" s="109"/>
      <c r="I16" s="124"/>
    </row>
    <row r="17" spans="1:9" s="105" customFormat="1" ht="15.75">
      <c r="A17" s="276"/>
      <c r="B17" s="277"/>
      <c r="C17" s="280"/>
      <c r="D17" s="112"/>
      <c r="E17" s="112"/>
      <c r="F17" s="109"/>
      <c r="G17" s="109"/>
      <c r="H17" s="109"/>
    </row>
    <row r="18" spans="1:9" s="105" customFormat="1" ht="17.25" customHeight="1">
      <c r="A18" s="276" t="s">
        <v>118</v>
      </c>
      <c r="B18" s="277" t="str">
        <f>'[2]PLANILHA GERAL'!C16</f>
        <v xml:space="preserve">SINALIZAÇÃO HORIZONTAL </v>
      </c>
      <c r="C18" s="278">
        <f>ORÇAMENTO!J21</f>
        <v>17336.232</v>
      </c>
      <c r="D18" s="110">
        <f>$C18*D19</f>
        <v>0</v>
      </c>
      <c r="E18" s="110">
        <f>$C18*E19</f>
        <v>17336.232</v>
      </c>
      <c r="F18" s="109"/>
      <c r="G18" s="109"/>
      <c r="H18" s="109"/>
    </row>
    <row r="19" spans="1:9" s="105" customFormat="1" ht="17.25" customHeight="1">
      <c r="A19" s="276"/>
      <c r="B19" s="277"/>
      <c r="C19" s="279"/>
      <c r="D19" s="111"/>
      <c r="E19" s="111">
        <v>1</v>
      </c>
      <c r="F19" s="109"/>
      <c r="G19" s="109"/>
      <c r="H19" s="109"/>
      <c r="I19" s="124"/>
    </row>
    <row r="20" spans="1:9" s="105" customFormat="1" ht="15.75">
      <c r="A20" s="276"/>
      <c r="B20" s="277"/>
      <c r="C20" s="280"/>
      <c r="D20" s="112"/>
      <c r="E20" s="112"/>
      <c r="F20" s="109"/>
      <c r="G20" s="109"/>
      <c r="H20" s="109"/>
    </row>
    <row r="21" spans="1:9" s="105" customFormat="1" ht="18" customHeight="1">
      <c r="A21" s="177"/>
      <c r="B21" s="178" t="s">
        <v>119</v>
      </c>
      <c r="C21" s="179">
        <f>SUM(C12:C20)</f>
        <v>729112.77129999991</v>
      </c>
      <c r="D21" s="113"/>
      <c r="E21" s="113"/>
      <c r="F21" s="109"/>
      <c r="G21" s="109"/>
      <c r="H21" s="109"/>
    </row>
    <row r="22" spans="1:9" s="105" customFormat="1" ht="19.5" customHeight="1">
      <c r="A22" s="295" t="s">
        <v>120</v>
      </c>
      <c r="B22" s="296"/>
      <c r="C22" s="114"/>
      <c r="D22" s="115">
        <f>D12+D15+D18</f>
        <v>357046.98965</v>
      </c>
      <c r="E22" s="115">
        <f>E12+E15+E18</f>
        <v>372065.78165000002</v>
      </c>
      <c r="F22" s="109"/>
      <c r="G22" s="109"/>
      <c r="H22" s="109"/>
    </row>
    <row r="23" spans="1:9" s="105" customFormat="1" ht="17.25" customHeight="1">
      <c r="A23" s="293" t="s">
        <v>121</v>
      </c>
      <c r="B23" s="294"/>
      <c r="C23" s="180"/>
      <c r="D23" s="181">
        <f>D22</f>
        <v>357046.98965</v>
      </c>
      <c r="E23" s="181">
        <f>E22+D23</f>
        <v>729112.77130000002</v>
      </c>
      <c r="F23" s="109"/>
      <c r="G23" s="109"/>
      <c r="H23" s="109"/>
    </row>
    <row r="24" spans="1:9" s="105" customFormat="1" ht="18" customHeight="1">
      <c r="A24" s="295" t="s">
        <v>122</v>
      </c>
      <c r="B24" s="296"/>
      <c r="C24" s="116"/>
      <c r="D24" s="117">
        <f>D22/C21</f>
        <v>0.48970063850807222</v>
      </c>
      <c r="E24" s="117">
        <f>E22/C21</f>
        <v>0.51029936149192789</v>
      </c>
      <c r="F24" s="109"/>
      <c r="G24" s="109"/>
      <c r="H24" s="109"/>
    </row>
    <row r="25" spans="1:9" s="105" customFormat="1" ht="18" customHeight="1">
      <c r="A25" s="293" t="s">
        <v>123</v>
      </c>
      <c r="B25" s="294"/>
      <c r="C25" s="182"/>
      <c r="D25" s="183">
        <f>D23/C21</f>
        <v>0.48970063850807222</v>
      </c>
      <c r="E25" s="183">
        <f>E23/C21</f>
        <v>1.0000000000000002</v>
      </c>
      <c r="F25" s="109"/>
      <c r="G25" s="109"/>
      <c r="H25" s="109"/>
    </row>
    <row r="26" spans="1:9">
      <c r="E26" s="123">
        <f>E23-ORÇAMENTO!J26</f>
        <v>0</v>
      </c>
    </row>
  </sheetData>
  <mergeCells count="22">
    <mergeCell ref="A7:D7"/>
    <mergeCell ref="A8:D8"/>
    <mergeCell ref="A25:B25"/>
    <mergeCell ref="A22:B22"/>
    <mergeCell ref="A23:B23"/>
    <mergeCell ref="A24:B24"/>
    <mergeCell ref="A1:H1"/>
    <mergeCell ref="A3:D4"/>
    <mergeCell ref="A18:A20"/>
    <mergeCell ref="B18:B20"/>
    <mergeCell ref="C18:C20"/>
    <mergeCell ref="A12:A14"/>
    <mergeCell ref="B12:B14"/>
    <mergeCell ref="C12:C14"/>
    <mergeCell ref="A15:A17"/>
    <mergeCell ref="B15:B17"/>
    <mergeCell ref="C15:C17"/>
    <mergeCell ref="A9:G9"/>
    <mergeCell ref="A10:G10"/>
    <mergeCell ref="A11:B11"/>
    <mergeCell ref="E8:H8"/>
    <mergeCell ref="A6:D6"/>
  </mergeCells>
  <conditionalFormatting sqref="D14:E14">
    <cfRule type="cellIs" dxfId="2" priority="3" stopIfTrue="1" operator="notEqual">
      <formula>D13</formula>
    </cfRule>
  </conditionalFormatting>
  <conditionalFormatting sqref="D17:E17">
    <cfRule type="cellIs" dxfId="1" priority="2" stopIfTrue="1" operator="notEqual">
      <formula>D16</formula>
    </cfRule>
  </conditionalFormatting>
  <conditionalFormatting sqref="D20:E20">
    <cfRule type="cellIs" dxfId="0" priority="1" stopIfTrue="1" operator="notEqual">
      <formula>D19</formula>
    </cfRule>
  </conditionalFormatting>
  <pageMargins left="0.511811024" right="0.511811024" top="0.78740157499999996" bottom="0.78740157499999996" header="0.31496062000000002" footer="0.31496062000000002"/>
  <pageSetup paperSize="9" scale="76" orientation="portrait" verticalDpi="0" r:id="rId1"/>
</worksheet>
</file>

<file path=xl/worksheets/sheet5.xml><?xml version="1.0" encoding="utf-8"?>
<worksheet xmlns="http://schemas.openxmlformats.org/spreadsheetml/2006/main" xmlns:r="http://schemas.openxmlformats.org/officeDocument/2006/relationships">
  <dimension ref="A1:S37"/>
  <sheetViews>
    <sheetView tabSelected="1" view="pageBreakPreview" zoomScaleSheetLayoutView="100" workbookViewId="0">
      <selection activeCell="W17" sqref="W17"/>
    </sheetView>
  </sheetViews>
  <sheetFormatPr defaultColWidth="8.85546875" defaultRowHeight="15"/>
  <cols>
    <col min="1" max="3" width="8.85546875" style="125"/>
    <col min="4" max="4" width="14.28515625" style="125" customWidth="1"/>
    <col min="5" max="5" width="8.85546875" style="125"/>
    <col min="6" max="6" width="11.28515625" style="125" bestFit="1" customWidth="1"/>
    <col min="7" max="7" width="8.85546875" style="125"/>
    <col min="8" max="8" width="4.85546875" style="125" customWidth="1"/>
    <col min="9" max="9" width="8.85546875" style="125"/>
    <col min="10" max="10" width="4.42578125" style="125" customWidth="1"/>
    <col min="11" max="11" width="8.85546875" style="125"/>
    <col min="12" max="12" width="4.85546875" style="125" customWidth="1"/>
    <col min="13" max="13" width="8.85546875" style="125"/>
    <col min="14" max="14" width="4.28515625" style="125" customWidth="1"/>
    <col min="15" max="15" width="8.85546875" style="125"/>
    <col min="16" max="16" width="5" style="125" customWidth="1"/>
    <col min="17" max="17" width="8.85546875" style="125"/>
    <col min="18" max="18" width="5" style="125" customWidth="1"/>
    <col min="19" max="16384" width="8.85546875" style="125"/>
  </cols>
  <sheetData>
    <row r="1" spans="1:19" ht="15.75" customHeight="1">
      <c r="A1" s="341" t="s">
        <v>130</v>
      </c>
      <c r="B1" s="342"/>
      <c r="C1" s="342"/>
      <c r="D1" s="342"/>
      <c r="E1" s="342"/>
      <c r="F1" s="342"/>
      <c r="G1" s="342"/>
      <c r="H1" s="342"/>
      <c r="I1" s="342"/>
      <c r="J1" s="342"/>
      <c r="K1" s="342"/>
      <c r="L1" s="342"/>
      <c r="M1" s="342"/>
      <c r="N1" s="342"/>
      <c r="O1" s="342"/>
      <c r="P1" s="342"/>
      <c r="Q1" s="342"/>
      <c r="R1" s="342"/>
      <c r="S1" s="343"/>
    </row>
    <row r="2" spans="1:19" ht="15.75" customHeight="1">
      <c r="A2" s="344"/>
      <c r="B2" s="345"/>
      <c r="C2" s="345"/>
      <c r="D2" s="345"/>
      <c r="E2" s="345"/>
      <c r="F2" s="345"/>
      <c r="G2" s="345"/>
      <c r="H2" s="345"/>
      <c r="I2" s="345"/>
      <c r="J2" s="345"/>
      <c r="K2" s="345"/>
      <c r="L2" s="345"/>
      <c r="M2" s="345"/>
      <c r="N2" s="345"/>
      <c r="O2" s="345"/>
      <c r="P2" s="345"/>
      <c r="Q2" s="345"/>
      <c r="R2" s="345"/>
      <c r="S2" s="346"/>
    </row>
    <row r="3" spans="1:19" ht="15" customHeight="1">
      <c r="A3" s="347" t="s">
        <v>131</v>
      </c>
      <c r="B3" s="348"/>
      <c r="C3" s="348"/>
      <c r="D3" s="348"/>
      <c r="E3" s="348"/>
      <c r="F3" s="349" t="str">
        <f>ORÇAMENTO!A3</f>
        <v>CAPEAMENTO ASFÁLTICO DE VIAS NO DISTRITO DE MALHADAREIA/VERDEJANTE-PE</v>
      </c>
      <c r="G3" s="349"/>
      <c r="H3" s="349"/>
      <c r="I3" s="349"/>
      <c r="J3" s="349"/>
      <c r="K3" s="349"/>
      <c r="L3" s="349"/>
      <c r="M3" s="349"/>
      <c r="N3" s="349"/>
      <c r="O3" s="349"/>
      <c r="P3" s="349"/>
      <c r="Q3" s="349"/>
      <c r="R3" s="349"/>
      <c r="S3" s="350"/>
    </row>
    <row r="4" spans="1:19" ht="15" customHeight="1">
      <c r="A4" s="351" t="s">
        <v>132</v>
      </c>
      <c r="B4" s="352"/>
      <c r="C4" s="352"/>
      <c r="D4" s="352"/>
      <c r="E4" s="352"/>
      <c r="F4" s="349"/>
      <c r="G4" s="349"/>
      <c r="H4" s="349"/>
      <c r="I4" s="349"/>
      <c r="J4" s="349"/>
      <c r="K4" s="349"/>
      <c r="L4" s="349"/>
      <c r="M4" s="349"/>
      <c r="N4" s="349"/>
      <c r="O4" s="349"/>
      <c r="P4" s="349"/>
      <c r="Q4" s="349"/>
      <c r="R4" s="349"/>
      <c r="S4" s="350"/>
    </row>
    <row r="5" spans="1:19">
      <c r="A5" s="353" t="s">
        <v>76</v>
      </c>
      <c r="B5" s="354"/>
      <c r="C5" s="354"/>
      <c r="D5" s="354"/>
      <c r="E5" s="354"/>
      <c r="F5" s="355">
        <v>45253</v>
      </c>
      <c r="G5" s="355"/>
      <c r="H5" s="355"/>
      <c r="I5" s="355"/>
      <c r="J5" s="355"/>
      <c r="K5" s="355"/>
      <c r="L5" s="354"/>
      <c r="M5" s="354"/>
      <c r="N5" s="354"/>
      <c r="O5" s="354"/>
      <c r="P5" s="352"/>
      <c r="Q5" s="352"/>
      <c r="R5" s="352"/>
      <c r="S5" s="356"/>
    </row>
    <row r="6" spans="1:19" ht="29.45" customHeight="1" thickBot="1">
      <c r="A6" s="324" t="s">
        <v>133</v>
      </c>
      <c r="B6" s="325"/>
      <c r="C6" s="325"/>
      <c r="D6" s="325"/>
      <c r="E6" s="325"/>
      <c r="F6" s="326" t="str">
        <f>ORÇAMENTO!C6</f>
        <v>DISTRITO DE MALHADA DA AREIA: RUA DO COMÉRCIO, RUA DO COMÉRCIO II, RUA DO COMÉRCIO III E RUA DA MATRIZ.</v>
      </c>
      <c r="G6" s="326"/>
      <c r="H6" s="326"/>
      <c r="I6" s="326"/>
      <c r="J6" s="326"/>
      <c r="K6" s="326"/>
      <c r="L6" s="326"/>
      <c r="M6" s="326"/>
      <c r="N6" s="326"/>
      <c r="O6" s="326"/>
      <c r="P6" s="326"/>
      <c r="Q6" s="326"/>
      <c r="R6" s="326"/>
      <c r="S6" s="327"/>
    </row>
    <row r="7" spans="1:19">
      <c r="A7" s="328"/>
      <c r="B7" s="328"/>
      <c r="C7" s="328"/>
      <c r="D7" s="328"/>
      <c r="E7" s="328"/>
      <c r="F7" s="328"/>
      <c r="G7" s="328"/>
      <c r="H7" s="328"/>
      <c r="I7" s="328"/>
      <c r="J7" s="328"/>
      <c r="K7" s="328"/>
      <c r="L7" s="328"/>
      <c r="M7" s="328"/>
      <c r="N7" s="328"/>
      <c r="O7" s="328"/>
      <c r="P7" s="328"/>
      <c r="Q7" s="328"/>
      <c r="R7" s="328"/>
      <c r="S7" s="328"/>
    </row>
    <row r="8" spans="1:19" ht="15.75" thickBot="1">
      <c r="A8" s="329"/>
      <c r="B8" s="329"/>
      <c r="C8" s="329"/>
      <c r="D8" s="329"/>
      <c r="E8" s="329"/>
      <c r="F8" s="329"/>
      <c r="G8" s="329"/>
      <c r="H8" s="329"/>
      <c r="I8" s="329"/>
      <c r="J8" s="329"/>
      <c r="K8" s="329"/>
      <c r="L8" s="329"/>
      <c r="M8" s="329"/>
      <c r="N8" s="329"/>
      <c r="O8" s="329"/>
      <c r="P8" s="329"/>
      <c r="Q8" s="329"/>
      <c r="R8" s="329"/>
      <c r="S8" s="329"/>
    </row>
    <row r="9" spans="1:19">
      <c r="A9" s="330" t="s">
        <v>134</v>
      </c>
      <c r="B9" s="331"/>
      <c r="C9" s="331"/>
      <c r="D9" s="331"/>
      <c r="E9" s="331"/>
      <c r="F9" s="332"/>
      <c r="G9" s="333" t="s">
        <v>135</v>
      </c>
      <c r="H9" s="333"/>
      <c r="I9" s="333"/>
      <c r="J9" s="333"/>
      <c r="K9" s="333"/>
      <c r="L9" s="333"/>
      <c r="M9" s="333"/>
      <c r="N9" s="333"/>
      <c r="O9" s="333"/>
      <c r="P9" s="333"/>
      <c r="Q9" s="333"/>
      <c r="R9" s="333"/>
      <c r="S9" s="334"/>
    </row>
    <row r="10" spans="1:19">
      <c r="A10" s="126" t="s">
        <v>136</v>
      </c>
      <c r="B10" s="303" t="s">
        <v>2</v>
      </c>
      <c r="C10" s="303"/>
      <c r="D10" s="303"/>
      <c r="E10" s="303" t="s">
        <v>137</v>
      </c>
      <c r="F10" s="304"/>
      <c r="G10" s="127"/>
      <c r="H10" s="128"/>
      <c r="I10" s="128"/>
      <c r="J10" s="128"/>
      <c r="K10" s="128"/>
      <c r="L10" s="128"/>
      <c r="M10" s="128"/>
      <c r="N10" s="128"/>
      <c r="O10" s="128"/>
      <c r="P10" s="128"/>
      <c r="Q10" s="128"/>
      <c r="R10" s="128"/>
      <c r="S10" s="129"/>
    </row>
    <row r="11" spans="1:19">
      <c r="A11" s="130" t="s">
        <v>138</v>
      </c>
      <c r="B11" s="311" t="s">
        <v>139</v>
      </c>
      <c r="C11" s="311"/>
      <c r="D11" s="311"/>
      <c r="E11" s="312">
        <v>4.4000000000000004</v>
      </c>
      <c r="F11" s="313"/>
      <c r="G11" s="335" t="s">
        <v>140</v>
      </c>
      <c r="H11" s="337" t="s">
        <v>141</v>
      </c>
      <c r="I11" s="131" t="s">
        <v>142</v>
      </c>
      <c r="J11" s="131" t="s">
        <v>143</v>
      </c>
      <c r="K11" s="131" t="s">
        <v>144</v>
      </c>
      <c r="L11" s="131" t="s">
        <v>143</v>
      </c>
      <c r="M11" s="131" t="s">
        <v>145</v>
      </c>
      <c r="N11" s="131" t="s">
        <v>143</v>
      </c>
      <c r="O11" s="131" t="s">
        <v>146</v>
      </c>
      <c r="P11" s="131" t="s">
        <v>143</v>
      </c>
      <c r="Q11" s="131" t="s">
        <v>147</v>
      </c>
      <c r="R11" s="339" t="s">
        <v>148</v>
      </c>
      <c r="S11" s="322">
        <v>1</v>
      </c>
    </row>
    <row r="12" spans="1:19">
      <c r="A12" s="130" t="s">
        <v>149</v>
      </c>
      <c r="B12" s="311" t="s">
        <v>150</v>
      </c>
      <c r="C12" s="311"/>
      <c r="D12" s="311"/>
      <c r="E12" s="312">
        <v>0.75</v>
      </c>
      <c r="F12" s="313"/>
      <c r="G12" s="336"/>
      <c r="H12" s="338"/>
      <c r="I12" s="132"/>
      <c r="J12" s="132"/>
      <c r="K12" s="132"/>
      <c r="L12" s="132"/>
      <c r="M12" s="132" t="s">
        <v>151</v>
      </c>
      <c r="N12" s="132"/>
      <c r="O12" s="132"/>
      <c r="P12" s="133"/>
      <c r="Q12" s="133"/>
      <c r="R12" s="340"/>
      <c r="S12" s="323"/>
    </row>
    <row r="13" spans="1:19">
      <c r="A13" s="130" t="s">
        <v>152</v>
      </c>
      <c r="B13" s="311" t="s">
        <v>153</v>
      </c>
      <c r="C13" s="311"/>
      <c r="D13" s="311"/>
      <c r="E13" s="312">
        <v>0.6</v>
      </c>
      <c r="F13" s="313"/>
      <c r="G13" s="134"/>
      <c r="H13" s="135"/>
      <c r="I13" s="135"/>
      <c r="J13" s="135"/>
      <c r="K13" s="135"/>
      <c r="L13" s="135"/>
      <c r="M13" s="135"/>
      <c r="N13" s="135"/>
      <c r="O13" s="135"/>
      <c r="P13" s="128"/>
      <c r="Q13" s="128"/>
      <c r="R13" s="128"/>
      <c r="S13" s="129"/>
    </row>
    <row r="14" spans="1:19">
      <c r="A14" s="301" t="s">
        <v>154</v>
      </c>
      <c r="B14" s="302"/>
      <c r="C14" s="302"/>
      <c r="D14" s="302"/>
      <c r="E14" s="302"/>
      <c r="F14" s="302"/>
      <c r="G14" s="320" t="s">
        <v>155</v>
      </c>
      <c r="H14" s="136" t="s">
        <v>156</v>
      </c>
      <c r="I14" s="137">
        <f>1+E11/100</f>
        <v>1.044</v>
      </c>
      <c r="J14" s="138" t="s">
        <v>157</v>
      </c>
      <c r="K14" s="137">
        <f>1+E12/100</f>
        <v>1.0075000000000001</v>
      </c>
      <c r="L14" s="137" t="s">
        <v>158</v>
      </c>
      <c r="M14" s="137">
        <f>1+E13/100</f>
        <v>1.006</v>
      </c>
      <c r="N14" s="137" t="s">
        <v>157</v>
      </c>
      <c r="O14" s="137">
        <f>1+E16/100</f>
        <v>1.083</v>
      </c>
      <c r="P14" s="139" t="s">
        <v>159</v>
      </c>
      <c r="Q14" s="139">
        <f>1+E26/100</f>
        <v>1.0121</v>
      </c>
      <c r="R14" s="139" t="s">
        <v>160</v>
      </c>
      <c r="S14" s="321">
        <v>-1</v>
      </c>
    </row>
    <row r="15" spans="1:19">
      <c r="A15" s="126" t="s">
        <v>136</v>
      </c>
      <c r="B15" s="303" t="s">
        <v>2</v>
      </c>
      <c r="C15" s="303"/>
      <c r="D15" s="303"/>
      <c r="E15" s="303" t="s">
        <v>137</v>
      </c>
      <c r="F15" s="304"/>
      <c r="G15" s="320"/>
      <c r="H15" s="140"/>
      <c r="I15" s="141"/>
      <c r="J15" s="141"/>
      <c r="K15" s="142" t="s">
        <v>161</v>
      </c>
      <c r="L15" s="143" t="s">
        <v>148</v>
      </c>
      <c r="M15" s="141">
        <f>E23/100</f>
        <v>6.1500000000000006E-2</v>
      </c>
      <c r="N15" s="144" t="s">
        <v>160</v>
      </c>
      <c r="O15" s="141"/>
      <c r="P15" s="145"/>
      <c r="Q15" s="145"/>
      <c r="R15" s="145"/>
      <c r="S15" s="321"/>
    </row>
    <row r="16" spans="1:19">
      <c r="A16" s="130" t="s">
        <v>59</v>
      </c>
      <c r="B16" s="311" t="s">
        <v>162</v>
      </c>
      <c r="C16" s="311"/>
      <c r="D16" s="311"/>
      <c r="E16" s="312">
        <v>8.3000000000000007</v>
      </c>
      <c r="F16" s="313"/>
      <c r="G16" s="146"/>
      <c r="H16" s="147"/>
      <c r="I16" s="147"/>
      <c r="J16" s="147"/>
      <c r="K16" s="147"/>
      <c r="L16" s="147"/>
      <c r="M16" s="147"/>
      <c r="N16" s="147"/>
      <c r="O16" s="147"/>
      <c r="P16" s="148"/>
      <c r="Q16" s="148"/>
      <c r="R16" s="148"/>
      <c r="S16" s="149"/>
    </row>
    <row r="17" spans="1:19">
      <c r="A17" s="301" t="s">
        <v>163</v>
      </c>
      <c r="B17" s="302"/>
      <c r="C17" s="302"/>
      <c r="D17" s="302"/>
      <c r="E17" s="302"/>
      <c r="F17" s="302"/>
      <c r="G17" s="146"/>
      <c r="H17" s="147"/>
      <c r="I17" s="319" t="s">
        <v>64</v>
      </c>
      <c r="J17" s="319" t="s">
        <v>141</v>
      </c>
      <c r="K17" s="150">
        <f>I14*K14*M14*O14*Q14</f>
        <v>1.159832878184214</v>
      </c>
      <c r="L17" s="319" t="s">
        <v>148</v>
      </c>
      <c r="M17" s="318">
        <v>1</v>
      </c>
      <c r="N17" s="147"/>
      <c r="O17" s="147"/>
      <c r="P17" s="148"/>
      <c r="Q17" s="148"/>
      <c r="R17" s="148"/>
      <c r="S17" s="149"/>
    </row>
    <row r="18" spans="1:19">
      <c r="A18" s="126" t="s">
        <v>136</v>
      </c>
      <c r="B18" s="303" t="s">
        <v>2</v>
      </c>
      <c r="C18" s="303"/>
      <c r="D18" s="303"/>
      <c r="E18" s="303" t="s">
        <v>137</v>
      </c>
      <c r="F18" s="304"/>
      <c r="G18" s="146"/>
      <c r="H18" s="147"/>
      <c r="I18" s="319"/>
      <c r="J18" s="319"/>
      <c r="K18" s="151">
        <f>1-M15</f>
        <v>0.9385</v>
      </c>
      <c r="L18" s="319"/>
      <c r="M18" s="318"/>
      <c r="N18" s="147"/>
      <c r="O18" s="147"/>
      <c r="P18" s="148"/>
      <c r="Q18" s="148"/>
      <c r="R18" s="148"/>
      <c r="S18" s="149"/>
    </row>
    <row r="19" spans="1:19">
      <c r="A19" s="130" t="s">
        <v>164</v>
      </c>
      <c r="B19" s="311" t="s">
        <v>165</v>
      </c>
      <c r="C19" s="311"/>
      <c r="D19" s="311"/>
      <c r="E19" s="312">
        <v>3</v>
      </c>
      <c r="F19" s="313"/>
      <c r="G19" s="134"/>
      <c r="H19" s="135"/>
      <c r="I19" s="135"/>
      <c r="J19" s="135"/>
      <c r="K19" s="135"/>
      <c r="L19" s="135"/>
      <c r="M19" s="135"/>
      <c r="N19" s="135"/>
      <c r="O19" s="135"/>
      <c r="P19" s="128"/>
      <c r="Q19" s="128"/>
      <c r="R19" s="128"/>
      <c r="S19" s="129"/>
    </row>
    <row r="20" spans="1:19">
      <c r="A20" s="130" t="s">
        <v>166</v>
      </c>
      <c r="B20" s="311" t="s">
        <v>167</v>
      </c>
      <c r="C20" s="311"/>
      <c r="D20" s="311"/>
      <c r="E20" s="312">
        <v>0.65</v>
      </c>
      <c r="F20" s="313"/>
      <c r="G20" s="134"/>
      <c r="H20" s="135"/>
      <c r="I20" s="141" t="s">
        <v>64</v>
      </c>
      <c r="J20" s="141" t="s">
        <v>141</v>
      </c>
      <c r="K20" s="152">
        <f>TRUNC((K17/K18),4)</f>
        <v>1.2358</v>
      </c>
      <c r="L20" s="141" t="s">
        <v>148</v>
      </c>
      <c r="M20" s="153">
        <v>1</v>
      </c>
      <c r="N20" s="135"/>
      <c r="O20" s="135"/>
      <c r="P20" s="128"/>
      <c r="Q20" s="128"/>
      <c r="R20" s="128"/>
      <c r="S20" s="129"/>
    </row>
    <row r="21" spans="1:19" ht="15.75" thickBot="1">
      <c r="A21" s="130" t="s">
        <v>168</v>
      </c>
      <c r="B21" s="311" t="s">
        <v>169</v>
      </c>
      <c r="C21" s="311"/>
      <c r="D21" s="311"/>
      <c r="E21" s="312">
        <v>2.5</v>
      </c>
      <c r="F21" s="313"/>
      <c r="G21" s="134"/>
      <c r="H21" s="135"/>
      <c r="I21" s="135"/>
      <c r="J21" s="135"/>
      <c r="K21" s="135"/>
      <c r="L21" s="135"/>
      <c r="M21" s="135"/>
      <c r="N21" s="135"/>
      <c r="O21" s="135"/>
      <c r="P21" s="128"/>
      <c r="Q21" s="128"/>
      <c r="R21" s="128"/>
      <c r="S21" s="129"/>
    </row>
    <row r="22" spans="1:19" ht="15.75" thickBot="1">
      <c r="A22" s="130" t="s">
        <v>170</v>
      </c>
      <c r="B22" s="314" t="s">
        <v>171</v>
      </c>
      <c r="C22" s="315"/>
      <c r="D22" s="316"/>
      <c r="E22" s="312">
        <v>0</v>
      </c>
      <c r="F22" s="313"/>
      <c r="G22" s="134"/>
      <c r="H22" s="135"/>
      <c r="I22" s="154" t="s">
        <v>64</v>
      </c>
      <c r="J22" s="155" t="s">
        <v>141</v>
      </c>
      <c r="K22" s="156">
        <f>TRUNC((K20-M20),4)</f>
        <v>0.23580000000000001</v>
      </c>
      <c r="L22" s="135"/>
      <c r="M22" s="135"/>
      <c r="N22" s="135"/>
      <c r="O22" s="135"/>
      <c r="P22" s="128"/>
      <c r="Q22" s="128"/>
      <c r="R22" s="128"/>
      <c r="S22" s="129"/>
    </row>
    <row r="23" spans="1:19">
      <c r="A23" s="317" t="s">
        <v>172</v>
      </c>
      <c r="B23" s="311"/>
      <c r="C23" s="311"/>
      <c r="D23" s="311"/>
      <c r="E23" s="312">
        <f>E19+E20+E21+E22</f>
        <v>6.15</v>
      </c>
      <c r="F23" s="313"/>
      <c r="G23" s="134"/>
      <c r="H23" s="135"/>
      <c r="I23" s="135"/>
      <c r="J23" s="135"/>
      <c r="K23" s="135"/>
      <c r="L23" s="135"/>
      <c r="M23" s="135"/>
      <c r="N23" s="135"/>
      <c r="O23" s="135"/>
      <c r="P23" s="128"/>
      <c r="Q23" s="128"/>
      <c r="R23" s="128"/>
      <c r="S23" s="129"/>
    </row>
    <row r="24" spans="1:19">
      <c r="A24" s="301" t="s">
        <v>173</v>
      </c>
      <c r="B24" s="302"/>
      <c r="C24" s="302"/>
      <c r="D24" s="302"/>
      <c r="E24" s="302"/>
      <c r="F24" s="302"/>
      <c r="G24" s="134"/>
      <c r="H24" s="135"/>
      <c r="I24" s="135"/>
      <c r="J24" s="135"/>
      <c r="K24" s="135"/>
      <c r="L24" s="135"/>
      <c r="M24" s="135"/>
      <c r="N24" s="135"/>
      <c r="O24" s="135"/>
      <c r="P24" s="128"/>
      <c r="Q24" s="128"/>
      <c r="R24" s="128"/>
      <c r="S24" s="129"/>
    </row>
    <row r="25" spans="1:19">
      <c r="A25" s="126" t="s">
        <v>136</v>
      </c>
      <c r="B25" s="303" t="s">
        <v>2</v>
      </c>
      <c r="C25" s="303"/>
      <c r="D25" s="303"/>
      <c r="E25" s="303" t="s">
        <v>137</v>
      </c>
      <c r="F25" s="304"/>
      <c r="G25" s="134"/>
      <c r="H25" s="135"/>
      <c r="I25" s="135"/>
      <c r="J25" s="135"/>
      <c r="K25" s="135"/>
      <c r="L25" s="135"/>
      <c r="M25" s="135"/>
      <c r="N25" s="135"/>
      <c r="O25" s="135"/>
      <c r="P25" s="128"/>
      <c r="Q25" s="128"/>
      <c r="R25" s="128"/>
      <c r="S25" s="129"/>
    </row>
    <row r="26" spans="1:19" ht="15.75" thickBot="1">
      <c r="A26" s="157" t="s">
        <v>174</v>
      </c>
      <c r="B26" s="305" t="s">
        <v>175</v>
      </c>
      <c r="C26" s="305"/>
      <c r="D26" s="305"/>
      <c r="E26" s="306">
        <v>1.21</v>
      </c>
      <c r="F26" s="307"/>
      <c r="G26" s="158"/>
      <c r="H26" s="159"/>
      <c r="I26" s="159"/>
      <c r="J26" s="159"/>
      <c r="K26" s="159"/>
      <c r="L26" s="159"/>
      <c r="M26" s="159"/>
      <c r="N26" s="159"/>
      <c r="O26" s="159"/>
      <c r="P26" s="160"/>
      <c r="Q26" s="160"/>
      <c r="R26" s="160"/>
      <c r="S26" s="161"/>
    </row>
    <row r="27" spans="1:19">
      <c r="A27" s="308"/>
      <c r="B27" s="308"/>
      <c r="C27" s="308"/>
      <c r="D27" s="308"/>
      <c r="E27" s="308"/>
      <c r="F27" s="308"/>
      <c r="G27" s="308"/>
      <c r="H27" s="308"/>
      <c r="I27" s="308"/>
      <c r="J27" s="308"/>
      <c r="K27" s="308"/>
      <c r="L27" s="308"/>
      <c r="M27" s="308"/>
      <c r="N27" s="308"/>
      <c r="O27" s="308"/>
      <c r="P27" s="308"/>
      <c r="Q27" s="308"/>
      <c r="R27" s="308"/>
      <c r="S27" s="308"/>
    </row>
    <row r="28" spans="1:19">
      <c r="A28" s="309"/>
      <c r="B28" s="309"/>
      <c r="C28" s="309"/>
      <c r="D28" s="309"/>
      <c r="E28" s="309"/>
      <c r="F28" s="309"/>
      <c r="G28" s="309"/>
      <c r="H28" s="309"/>
      <c r="I28" s="309"/>
      <c r="J28" s="309"/>
      <c r="K28" s="309"/>
      <c r="L28" s="309"/>
      <c r="M28" s="309"/>
      <c r="N28" s="309"/>
      <c r="O28" s="309"/>
      <c r="P28" s="309"/>
      <c r="Q28" s="309"/>
      <c r="R28" s="309"/>
      <c r="S28" s="309"/>
    </row>
    <row r="29" spans="1:19">
      <c r="A29" s="310"/>
      <c r="B29" s="310"/>
      <c r="C29" s="310"/>
      <c r="D29" s="310"/>
      <c r="E29" s="310"/>
      <c r="F29" s="310"/>
      <c r="G29" s="310"/>
      <c r="H29" s="310"/>
      <c r="I29" s="310"/>
      <c r="J29" s="310"/>
      <c r="K29" s="310"/>
      <c r="L29" s="310"/>
      <c r="M29" s="310"/>
      <c r="N29" s="310"/>
      <c r="O29" s="310"/>
      <c r="P29" s="310"/>
      <c r="Q29" s="310"/>
      <c r="R29" s="310"/>
      <c r="S29" s="310"/>
    </row>
    <row r="30" spans="1:19">
      <c r="A30" s="297" t="s">
        <v>176</v>
      </c>
      <c r="B30" s="297"/>
      <c r="C30" s="297"/>
      <c r="D30" s="297"/>
      <c r="E30" s="297"/>
      <c r="F30" s="297"/>
      <c r="G30" s="297"/>
      <c r="H30" s="297"/>
      <c r="I30" s="297"/>
      <c r="J30" s="297"/>
      <c r="K30" s="297"/>
      <c r="L30" s="297"/>
      <c r="M30" s="297"/>
      <c r="N30" s="297"/>
      <c r="O30" s="297"/>
      <c r="P30" s="297"/>
      <c r="Q30" s="297"/>
      <c r="R30" s="297"/>
      <c r="S30" s="297"/>
    </row>
    <row r="31" spans="1:19" ht="15" customHeight="1">
      <c r="A31" s="298" t="s">
        <v>177</v>
      </c>
      <c r="B31" s="298"/>
      <c r="C31" s="298"/>
      <c r="D31" s="298"/>
      <c r="E31" s="298"/>
      <c r="F31" s="298"/>
      <c r="G31" s="298"/>
      <c r="H31" s="298"/>
      <c r="I31" s="298"/>
      <c r="J31" s="298"/>
      <c r="K31" s="298"/>
      <c r="L31" s="298"/>
      <c r="M31" s="298"/>
      <c r="N31" s="298"/>
      <c r="O31" s="298"/>
      <c r="P31" s="298"/>
      <c r="Q31" s="298"/>
      <c r="R31" s="298"/>
      <c r="S31" s="298"/>
    </row>
    <row r="32" spans="1:19" ht="21.75" customHeight="1">
      <c r="A32" s="299" t="s">
        <v>178</v>
      </c>
      <c r="B32" s="299"/>
      <c r="C32" s="299"/>
      <c r="D32" s="299"/>
      <c r="E32" s="299"/>
      <c r="F32" s="299"/>
      <c r="G32" s="299"/>
      <c r="H32" s="299"/>
      <c r="I32" s="299"/>
      <c r="J32" s="299"/>
      <c r="K32" s="299"/>
      <c r="L32" s="299"/>
      <c r="M32" s="299"/>
      <c r="N32" s="299"/>
      <c r="O32" s="299"/>
      <c r="P32" s="299"/>
      <c r="Q32" s="299"/>
      <c r="R32" s="299"/>
      <c r="S32" s="299"/>
    </row>
    <row r="33" spans="1:19">
      <c r="A33" s="299"/>
      <c r="B33" s="299"/>
      <c r="C33" s="299"/>
      <c r="D33" s="299"/>
      <c r="E33" s="299"/>
      <c r="F33" s="299"/>
      <c r="G33" s="299"/>
      <c r="H33" s="299"/>
      <c r="I33" s="299"/>
      <c r="J33" s="299"/>
      <c r="K33" s="299"/>
      <c r="L33" s="299"/>
      <c r="M33" s="299"/>
      <c r="N33" s="299"/>
      <c r="O33" s="299"/>
      <c r="P33" s="299"/>
      <c r="Q33" s="299"/>
      <c r="R33" s="299"/>
      <c r="S33" s="299"/>
    </row>
    <row r="34" spans="1:19">
      <c r="A34" s="299"/>
      <c r="B34" s="299"/>
      <c r="C34" s="299"/>
      <c r="D34" s="299"/>
      <c r="E34" s="299"/>
      <c r="F34" s="299"/>
      <c r="G34" s="299"/>
      <c r="H34" s="299"/>
      <c r="I34" s="299"/>
      <c r="J34" s="299"/>
      <c r="K34" s="299"/>
      <c r="L34" s="299"/>
      <c r="M34" s="299"/>
      <c r="N34" s="299"/>
      <c r="O34" s="299"/>
      <c r="P34" s="299"/>
      <c r="Q34" s="299"/>
      <c r="R34" s="299"/>
      <c r="S34" s="299"/>
    </row>
    <row r="35" spans="1:19" ht="19.5" customHeight="1">
      <c r="A35" s="300"/>
      <c r="B35" s="300"/>
      <c r="C35" s="300"/>
      <c r="D35" s="300"/>
      <c r="E35" s="300"/>
      <c r="F35" s="300"/>
      <c r="G35" s="300"/>
      <c r="H35" s="300"/>
      <c r="I35" s="300"/>
      <c r="J35" s="300"/>
      <c r="K35" s="300"/>
      <c r="L35" s="300"/>
      <c r="M35" s="300"/>
      <c r="N35" s="300"/>
      <c r="O35" s="300"/>
      <c r="P35" s="300"/>
      <c r="Q35" s="300"/>
      <c r="R35" s="300"/>
      <c r="S35" s="300"/>
    </row>
    <row r="36" spans="1:19">
      <c r="A36" s="300"/>
      <c r="B36" s="300"/>
      <c r="C36" s="300"/>
      <c r="D36" s="300"/>
      <c r="E36" s="300"/>
      <c r="F36" s="300"/>
      <c r="G36" s="300"/>
      <c r="H36" s="300"/>
      <c r="I36" s="300"/>
      <c r="J36" s="300"/>
      <c r="K36" s="300"/>
      <c r="L36" s="300"/>
      <c r="M36" s="300"/>
      <c r="N36" s="300"/>
      <c r="O36" s="300"/>
      <c r="P36" s="300"/>
      <c r="Q36" s="300"/>
      <c r="R36" s="300"/>
      <c r="S36" s="300"/>
    </row>
    <row r="37" spans="1:19">
      <c r="A37" s="162"/>
      <c r="B37" s="162"/>
      <c r="C37" s="162"/>
      <c r="D37" s="162"/>
      <c r="E37" s="162"/>
      <c r="F37" s="162"/>
      <c r="G37" s="162"/>
      <c r="H37" s="162"/>
      <c r="I37" s="162"/>
      <c r="J37" s="162"/>
      <c r="K37" s="162"/>
      <c r="L37" s="162"/>
      <c r="M37" s="162"/>
      <c r="N37" s="162"/>
      <c r="O37" s="162"/>
    </row>
  </sheetData>
  <mergeCells count="59">
    <mergeCell ref="A1:S2"/>
    <mergeCell ref="A3:E3"/>
    <mergeCell ref="F3:S4"/>
    <mergeCell ref="A4:E4"/>
    <mergeCell ref="A5:E5"/>
    <mergeCell ref="F5:K5"/>
    <mergeCell ref="L5:O5"/>
    <mergeCell ref="P5:S5"/>
    <mergeCell ref="S11:S12"/>
    <mergeCell ref="B12:D12"/>
    <mergeCell ref="E12:F12"/>
    <mergeCell ref="A6:E6"/>
    <mergeCell ref="F6:S6"/>
    <mergeCell ref="A7:S8"/>
    <mergeCell ref="A9:F9"/>
    <mergeCell ref="G9:S9"/>
    <mergeCell ref="B10:D10"/>
    <mergeCell ref="E10:F10"/>
    <mergeCell ref="B11:D11"/>
    <mergeCell ref="E11:F11"/>
    <mergeCell ref="G11:G12"/>
    <mergeCell ref="H11:H12"/>
    <mergeCell ref="R11:R12"/>
    <mergeCell ref="B13:D13"/>
    <mergeCell ref="E13:F13"/>
    <mergeCell ref="A14:F14"/>
    <mergeCell ref="G14:G15"/>
    <mergeCell ref="S14:S15"/>
    <mergeCell ref="B15:D15"/>
    <mergeCell ref="E15:F15"/>
    <mergeCell ref="B20:D20"/>
    <mergeCell ref="E20:F20"/>
    <mergeCell ref="B16:D16"/>
    <mergeCell ref="E16:F16"/>
    <mergeCell ref="A17:F17"/>
    <mergeCell ref="M17:M18"/>
    <mergeCell ref="B18:D18"/>
    <mergeCell ref="E18:F18"/>
    <mergeCell ref="B19:D19"/>
    <mergeCell ref="E19:F19"/>
    <mergeCell ref="I17:I18"/>
    <mergeCell ref="J17:J18"/>
    <mergeCell ref="L17:L18"/>
    <mergeCell ref="B21:D21"/>
    <mergeCell ref="E21:F21"/>
    <mergeCell ref="B22:D22"/>
    <mergeCell ref="E22:F22"/>
    <mergeCell ref="A23:D23"/>
    <mergeCell ref="E23:F23"/>
    <mergeCell ref="A30:S30"/>
    <mergeCell ref="A31:S31"/>
    <mergeCell ref="A32:S34"/>
    <mergeCell ref="A35:S36"/>
    <mergeCell ref="A24:F24"/>
    <mergeCell ref="B25:D25"/>
    <mergeCell ref="E25:F25"/>
    <mergeCell ref="B26:D26"/>
    <mergeCell ref="E26:F26"/>
    <mergeCell ref="A27:S29"/>
  </mergeCells>
  <pageMargins left="0.511811024" right="0.511811024" top="0.78740157499999996" bottom="0.78740157499999996" header="0.31496062000000002" footer="0.31496062000000002"/>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ORÇAMENTO</vt:lpstr>
      <vt:lpstr>MEM. CALCULO</vt:lpstr>
      <vt:lpstr>COMPOSIÇÃO</vt:lpstr>
      <vt:lpstr>CRONOGRAMA</vt:lpstr>
      <vt:lpstr>BDI C DES.</vt:lpstr>
      <vt:lpstr>'BDI C DES.'!Area_de_impressao</vt:lpstr>
      <vt:lpstr>COMPOSIÇÃO!Area_de_impressao</vt:lpstr>
      <vt:lpstr>CRONOGRAMA!Area_de_impressao</vt:lpstr>
      <vt:lpstr>'MEM. CALCULO'!Area_de_impressao</vt:lpstr>
      <vt:lpstr>ORÇAMENTO!Area_de_impressao</vt:lpstr>
      <vt:lpstr>JR_PAGE_ANCHOR_0_1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2023-10-16T01:16:17Z</dcterms:created>
  <dcterms:modified xsi:type="dcterms:W3CDTF">2023-12-18T12:50:52Z</dcterms:modified>
</cp:coreProperties>
</file>