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55" windowWidth="15480" windowHeight="7815"/>
  </bookViews>
  <sheets>
    <sheet name="Situacao convenio" sheetId="21" r:id="rId1"/>
    <sheet name="RESUMO" sheetId="20" r:id="rId2"/>
    <sheet name="02 QUARTOS TP 01" sheetId="7" r:id="rId3"/>
    <sheet name="MC 2 QUARTOS TP 1 " sheetId="14" r:id="rId4"/>
    <sheet name="02 QUARTOS TP 04" sheetId="18" r:id="rId5"/>
    <sheet name="MC 2 QUARTOS TP4" sheetId="19" r:id="rId6"/>
    <sheet name="CREUZA TP 04 " sheetId="23" r:id="rId7"/>
    <sheet name="MC CREUZA TP4" sheetId="24" r:id="rId8"/>
    <sheet name="MARIA APARECIDA TP 04 " sheetId="25" r:id="rId9"/>
    <sheet name="MC MARIA APARECIDA TP4 " sheetId="26" r:id="rId10"/>
    <sheet name="Comp Aberta" sheetId="22" r:id="rId11"/>
    <sheet name="Comp Preços" sheetId="11" r:id="rId12"/>
    <sheet name="CRONOGRAMA" sheetId="17" r:id="rId13"/>
    <sheet name="BDIs" sheetId="16" r:id="rId14"/>
  </sheets>
  <externalReferences>
    <externalReference r:id="rId15"/>
    <externalReference r:id="rId16"/>
    <externalReference r:id="rId17"/>
  </externalReferences>
  <definedNames>
    <definedName name="a" localSheetId="4">#REF!</definedName>
    <definedName name="a" localSheetId="10">#REF!</definedName>
    <definedName name="a" localSheetId="6">#REF!</definedName>
    <definedName name="a" localSheetId="8">#REF!</definedName>
    <definedName name="a" localSheetId="3">#REF!</definedName>
    <definedName name="a" localSheetId="5">#REF!</definedName>
    <definedName name="a" localSheetId="7">#REF!</definedName>
    <definedName name="a" localSheetId="9">#REF!</definedName>
    <definedName name="a">#REF!</definedName>
    <definedName name="ACESSO" localSheetId="4">#REF!</definedName>
    <definedName name="ACESSO" localSheetId="10">#REF!</definedName>
    <definedName name="ACESSO" localSheetId="6">#REF!</definedName>
    <definedName name="ACESSO" localSheetId="8">#REF!</definedName>
    <definedName name="ACESSO" localSheetId="5">#REF!</definedName>
    <definedName name="ACESSO" localSheetId="7">#REF!</definedName>
    <definedName name="ACESSO" localSheetId="9">#REF!</definedName>
    <definedName name="ACESSO" localSheetId="0">#REF!</definedName>
    <definedName name="ACESSO">#REF!</definedName>
    <definedName name="ARBITROS" localSheetId="4">#REF!</definedName>
    <definedName name="ARBITROS" localSheetId="10">#REF!</definedName>
    <definedName name="ARBITROS" localSheetId="6">#REF!</definedName>
    <definedName name="ARBITROS" localSheetId="8">#REF!</definedName>
    <definedName name="ARBITROS" localSheetId="5">#REF!</definedName>
    <definedName name="ARBITROS" localSheetId="7">#REF!</definedName>
    <definedName name="ARBITROS" localSheetId="9">#REF!</definedName>
    <definedName name="ARBITROS" localSheetId="0">#REF!</definedName>
    <definedName name="ARBITROS">#REF!</definedName>
    <definedName name="ARBITROS_1" localSheetId="4">#REF!</definedName>
    <definedName name="ARBITROS_1" localSheetId="10">#REF!</definedName>
    <definedName name="ARBITROS_1" localSheetId="6">#REF!</definedName>
    <definedName name="ARBITROS_1" localSheetId="8">#REF!</definedName>
    <definedName name="ARBITROS_1" localSheetId="5">#REF!</definedName>
    <definedName name="ARBITROS_1" localSheetId="7">#REF!</definedName>
    <definedName name="ARBITROS_1" localSheetId="9">#REF!</definedName>
    <definedName name="ARBITROS_1" localSheetId="0">#REF!</definedName>
    <definedName name="ARBITROS_1">#REF!</definedName>
    <definedName name="AREA" localSheetId="4">#REF!</definedName>
    <definedName name="AREA" localSheetId="10">#REF!</definedName>
    <definedName name="AREA" localSheetId="6">#REF!</definedName>
    <definedName name="AREA" localSheetId="8">#REF!</definedName>
    <definedName name="AREA" localSheetId="3">#REF!</definedName>
    <definedName name="AREA" localSheetId="5">#REF!</definedName>
    <definedName name="AREA" localSheetId="7">#REF!</definedName>
    <definedName name="AREA" localSheetId="9">#REF!</definedName>
    <definedName name="AREA">#REF!</definedName>
    <definedName name="_xlnm.Print_Area" localSheetId="2">'02 QUARTOS TP 01'!$A$1:$I$112</definedName>
    <definedName name="_xlnm.Print_Area" localSheetId="4">'02 QUARTOS TP 04'!$A$1:$I$114</definedName>
    <definedName name="_xlnm.Print_Area" localSheetId="13">BDIs!$A$1:$I$31</definedName>
    <definedName name="_xlnm.Print_Area" localSheetId="10">'Comp Aberta'!$A$1:$J$120</definedName>
    <definedName name="_xlnm.Print_Area" localSheetId="11">'Comp Preços'!$A$1:$J$65</definedName>
    <definedName name="_xlnm.Print_Area" localSheetId="6">'CREUZA TP 04 '!$A$1:$I$101</definedName>
    <definedName name="_xlnm.Print_Area" localSheetId="12">CRONOGRAMA!$A$1:$N$30</definedName>
    <definedName name="_xlnm.Print_Area" localSheetId="8">'MARIA APARECIDA TP 04 '!$A$1:$I$101</definedName>
    <definedName name="_xlnm.Print_Area" localSheetId="3">'MC 2 QUARTOS TP 1 '!$A$1:$I$438</definedName>
    <definedName name="_xlnm.Print_Area" localSheetId="5">'MC 2 QUARTOS TP4'!$A$1:$I$438</definedName>
    <definedName name="_xlnm.Print_Area" localSheetId="7">'MC CREUZA TP4'!$A$1:$I$327</definedName>
    <definedName name="_xlnm.Print_Area" localSheetId="9">'MC MARIA APARECIDA TP4 '!$A$1:$I$327</definedName>
    <definedName name="_xlnm.Print_Area" localSheetId="1">RESUMO!$A$1:$G$80</definedName>
    <definedName name="_xlnm.Print_Area" localSheetId="0">'Situacao convenio'!$A$1:$H$26</definedName>
    <definedName name="BAR" localSheetId="4">#REF!</definedName>
    <definedName name="BAR" localSheetId="10">#REF!</definedName>
    <definedName name="BAR" localSheetId="6">#REF!</definedName>
    <definedName name="BAR" localSheetId="8">#REF!</definedName>
    <definedName name="BAR" localSheetId="5">#REF!</definedName>
    <definedName name="BAR" localSheetId="7">#REF!</definedName>
    <definedName name="BAR" localSheetId="9">#REF!</definedName>
    <definedName name="BAR" localSheetId="0">#REF!</definedName>
    <definedName name="BAR">#REF!</definedName>
    <definedName name="BDI" localSheetId="4">#REF!</definedName>
    <definedName name="BDI" localSheetId="10">#REF!</definedName>
    <definedName name="BDI" localSheetId="6">#REF!</definedName>
    <definedName name="BDI" localSheetId="8">#REF!</definedName>
    <definedName name="BDI" localSheetId="3">#REF!</definedName>
    <definedName name="BDI" localSheetId="5">#REF!</definedName>
    <definedName name="BDI" localSheetId="7">#REF!</definedName>
    <definedName name="BDI" localSheetId="9">#REF!</definedName>
    <definedName name="BDI">#REF!</definedName>
    <definedName name="BDI.TipoObra" hidden="1">[1]BDI!$A$138:$A$146</definedName>
    <definedName name="BILHETERIA" localSheetId="4">#REF!</definedName>
    <definedName name="BILHETERIA" localSheetId="10">#REF!</definedName>
    <definedName name="BILHETERIA" localSheetId="6">#REF!</definedName>
    <definedName name="BILHETERIA" localSheetId="8">#REF!</definedName>
    <definedName name="BILHETERIA" localSheetId="5">#REF!</definedName>
    <definedName name="BILHETERIA" localSheetId="7">#REF!</definedName>
    <definedName name="BILHETERIA" localSheetId="9">#REF!</definedName>
    <definedName name="BILHETERIA" localSheetId="0">#REF!</definedName>
    <definedName name="BILHETERIA">#REF!</definedName>
    <definedName name="BILHETERIA_1" localSheetId="4">#REF!</definedName>
    <definedName name="BILHETERIA_1" localSheetId="10">#REF!</definedName>
    <definedName name="BILHETERIA_1" localSheetId="6">#REF!</definedName>
    <definedName name="BILHETERIA_1" localSheetId="8">#REF!</definedName>
    <definedName name="BILHETERIA_1" localSheetId="5">#REF!</definedName>
    <definedName name="BILHETERIA_1" localSheetId="7">#REF!</definedName>
    <definedName name="BILHETERIA_1" localSheetId="9">#REF!</definedName>
    <definedName name="BILHETERIA_1" localSheetId="0">#REF!</definedName>
    <definedName name="BILHETERIA_1">#REF!</definedName>
    <definedName name="DESONERACAO" localSheetId="12" hidden="1">IF(OR(Import.Desoneracao="DESONERADO",Import.Desoneracao="SIM"),"SIM","NÃO")</definedName>
    <definedName name="DESONERACAO" localSheetId="0" hidden="1">IF(OR(Import.Desoneracao="DESONERADO",Import.Desoneracao="SIM"),"SIM","NÃO")</definedName>
    <definedName name="DESONERACAO" hidden="1">IF(OR(Import.Desoneracao="DESONERADO",Import.Desoneracao="SIM"),"SIM","NÃO")</definedName>
    <definedName name="e" localSheetId="4">#REF!</definedName>
    <definedName name="e" localSheetId="10">#REF!</definedName>
    <definedName name="e" localSheetId="6">#REF!</definedName>
    <definedName name="e" localSheetId="8">#REF!</definedName>
    <definedName name="e" localSheetId="3">#REF!</definedName>
    <definedName name="e" localSheetId="5">#REF!</definedName>
    <definedName name="e" localSheetId="7">#REF!</definedName>
    <definedName name="e" localSheetId="9">#REF!</definedName>
    <definedName name="e">#REF!</definedName>
    <definedName name="Excel_BuiltIn_Print_Titles_1" localSheetId="4">#REF!</definedName>
    <definedName name="Excel_BuiltIn_Print_Titles_1" localSheetId="10">#REF!</definedName>
    <definedName name="Excel_BuiltIn_Print_Titles_1" localSheetId="6">#REF!</definedName>
    <definedName name="Excel_BuiltIn_Print_Titles_1" localSheetId="8">#REF!</definedName>
    <definedName name="Excel_BuiltIn_Print_Titles_1" localSheetId="5">#REF!</definedName>
    <definedName name="Excel_BuiltIn_Print_Titles_1" localSheetId="7">#REF!</definedName>
    <definedName name="Excel_BuiltIn_Print_Titles_1" localSheetId="9">#REF!</definedName>
    <definedName name="Excel_BuiltIn_Print_Titles_1" localSheetId="0">#REF!</definedName>
    <definedName name="Excel_BuiltIn_Print_Titles_1">#REF!</definedName>
    <definedName name="Excel_BuiltIn_Print_Titles_2" localSheetId="4">#REF!</definedName>
    <definedName name="Excel_BuiltIn_Print_Titles_2" localSheetId="10">#REF!</definedName>
    <definedName name="Excel_BuiltIn_Print_Titles_2" localSheetId="6">#REF!</definedName>
    <definedName name="Excel_BuiltIn_Print_Titles_2" localSheetId="8">#REF!</definedName>
    <definedName name="Excel_BuiltIn_Print_Titles_2" localSheetId="3">#REF!</definedName>
    <definedName name="Excel_BuiltIn_Print_Titles_2" localSheetId="5">#REF!</definedName>
    <definedName name="Excel_BuiltIn_Print_Titles_2" localSheetId="7">#REF!</definedName>
    <definedName name="Excel_BuiltIn_Print_Titles_2" localSheetId="9">#REF!</definedName>
    <definedName name="Excel_BuiltIn_Print_Titles_2">#REF!</definedName>
    <definedName name="Fábio" localSheetId="4">#REF!</definedName>
    <definedName name="Fábio" localSheetId="10">#REF!</definedName>
    <definedName name="Fábio" localSheetId="6">#REF!</definedName>
    <definedName name="Fábio" localSheetId="8">#REF!</definedName>
    <definedName name="Fábio" localSheetId="3">#REF!</definedName>
    <definedName name="Fábio" localSheetId="5">#REF!</definedName>
    <definedName name="Fábio" localSheetId="7">#REF!</definedName>
    <definedName name="Fábio" localSheetId="9">#REF!</definedName>
    <definedName name="Fábio">#REF!</definedName>
    <definedName name="I" localSheetId="4">#REF!</definedName>
    <definedName name="I" localSheetId="10">#REF!</definedName>
    <definedName name="I" localSheetId="6">#REF!</definedName>
    <definedName name="I" localSheetId="8">#REF!</definedName>
    <definedName name="I" localSheetId="3">#REF!</definedName>
    <definedName name="I" localSheetId="5">#REF!</definedName>
    <definedName name="I" localSheetId="7">#REF!</definedName>
    <definedName name="I" localSheetId="9">#REF!</definedName>
    <definedName name="I">#REF!</definedName>
    <definedName name="Import.Desoneracao" hidden="1">OFFSET([1]DADOS!$G$18,0,-1)</definedName>
    <definedName name="mme">[2]SIIG!$A$14:$E$5828</definedName>
    <definedName name="P.1" localSheetId="4">#REF!</definedName>
    <definedName name="P.1" localSheetId="10">#REF!</definedName>
    <definedName name="P.1" localSheetId="6">#REF!</definedName>
    <definedName name="P.1" localSheetId="8">#REF!</definedName>
    <definedName name="P.1" localSheetId="3">#REF!</definedName>
    <definedName name="P.1" localSheetId="5">#REF!</definedName>
    <definedName name="P.1" localSheetId="7">#REF!</definedName>
    <definedName name="P.1" localSheetId="9">#REF!</definedName>
    <definedName name="P.1">#REF!</definedName>
    <definedName name="P.10" localSheetId="4">#REF!</definedName>
    <definedName name="P.10" localSheetId="10">#REF!</definedName>
    <definedName name="P.10" localSheetId="6">#REF!</definedName>
    <definedName name="P.10" localSheetId="8">#REF!</definedName>
    <definedName name="P.10" localSheetId="3">#REF!</definedName>
    <definedName name="P.10" localSheetId="5">#REF!</definedName>
    <definedName name="P.10" localSheetId="7">#REF!</definedName>
    <definedName name="P.10" localSheetId="9">#REF!</definedName>
    <definedName name="P.10">#REF!</definedName>
    <definedName name="P.11" localSheetId="4">#REF!</definedName>
    <definedName name="P.11" localSheetId="10">#REF!</definedName>
    <definedName name="P.11" localSheetId="6">#REF!</definedName>
    <definedName name="P.11" localSheetId="8">#REF!</definedName>
    <definedName name="P.11" localSheetId="3">#REF!</definedName>
    <definedName name="P.11" localSheetId="5">#REF!</definedName>
    <definedName name="P.11" localSheetId="7">#REF!</definedName>
    <definedName name="P.11" localSheetId="9">#REF!</definedName>
    <definedName name="P.11">#REF!</definedName>
    <definedName name="P.12" localSheetId="4">#REF!</definedName>
    <definedName name="P.12" localSheetId="10">#REF!</definedName>
    <definedName name="P.12" localSheetId="6">#REF!</definedName>
    <definedName name="P.12" localSheetId="8">#REF!</definedName>
    <definedName name="P.12" localSheetId="3">#REF!</definedName>
    <definedName name="P.12" localSheetId="5">#REF!</definedName>
    <definedName name="P.12" localSheetId="7">#REF!</definedName>
    <definedName name="P.12" localSheetId="9">#REF!</definedName>
    <definedName name="P.12">#REF!</definedName>
    <definedName name="P.13" localSheetId="4">#REF!</definedName>
    <definedName name="P.13" localSheetId="10">#REF!</definedName>
    <definedName name="P.13" localSheetId="6">#REF!</definedName>
    <definedName name="P.13" localSheetId="8">#REF!</definedName>
    <definedName name="P.13" localSheetId="3">#REF!</definedName>
    <definedName name="P.13" localSheetId="5">#REF!</definedName>
    <definedName name="P.13" localSheetId="7">#REF!</definedName>
    <definedName name="P.13" localSheetId="9">#REF!</definedName>
    <definedName name="P.13">#REF!</definedName>
    <definedName name="P.14" localSheetId="4">#REF!</definedName>
    <definedName name="P.14" localSheetId="10">#REF!</definedName>
    <definedName name="P.14" localSheetId="6">#REF!</definedName>
    <definedName name="P.14" localSheetId="8">#REF!</definedName>
    <definedName name="P.14" localSheetId="3">#REF!</definedName>
    <definedName name="P.14" localSheetId="5">#REF!</definedName>
    <definedName name="P.14" localSheetId="7">#REF!</definedName>
    <definedName name="P.14" localSheetId="9">#REF!</definedName>
    <definedName name="P.14">#REF!</definedName>
    <definedName name="P.15" localSheetId="4">#REF!</definedName>
    <definedName name="P.15" localSheetId="10">#REF!</definedName>
    <definedName name="P.15" localSheetId="6">#REF!</definedName>
    <definedName name="P.15" localSheetId="8">#REF!</definedName>
    <definedName name="P.15" localSheetId="3">#REF!</definedName>
    <definedName name="P.15" localSheetId="5">#REF!</definedName>
    <definedName name="P.15" localSheetId="7">#REF!</definedName>
    <definedName name="P.15" localSheetId="9">#REF!</definedName>
    <definedName name="P.15">#REF!</definedName>
    <definedName name="P.2" localSheetId="4">#REF!</definedName>
    <definedName name="P.2" localSheetId="10">#REF!</definedName>
    <definedName name="P.2" localSheetId="6">#REF!</definedName>
    <definedName name="P.2" localSheetId="8">#REF!</definedName>
    <definedName name="P.2" localSheetId="3">#REF!</definedName>
    <definedName name="P.2" localSheetId="5">#REF!</definedName>
    <definedName name="P.2" localSheetId="7">#REF!</definedName>
    <definedName name="P.2" localSheetId="9">#REF!</definedName>
    <definedName name="P.2">#REF!</definedName>
    <definedName name="P.3" localSheetId="4">#REF!</definedName>
    <definedName name="P.3" localSheetId="10">#REF!</definedName>
    <definedName name="P.3" localSheetId="6">#REF!</definedName>
    <definedName name="P.3" localSheetId="8">#REF!</definedName>
    <definedName name="P.3" localSheetId="3">#REF!</definedName>
    <definedName name="P.3" localSheetId="5">#REF!</definedName>
    <definedName name="P.3" localSheetId="7">#REF!</definedName>
    <definedName name="P.3" localSheetId="9">#REF!</definedName>
    <definedName name="P.3">#REF!</definedName>
    <definedName name="P.4" localSheetId="4">#REF!</definedName>
    <definedName name="P.4" localSheetId="10">#REF!</definedName>
    <definedName name="P.4" localSheetId="6">#REF!</definedName>
    <definedName name="P.4" localSheetId="8">#REF!</definedName>
    <definedName name="P.4" localSheetId="3">#REF!</definedName>
    <definedName name="P.4" localSheetId="5">#REF!</definedName>
    <definedName name="P.4" localSheetId="7">#REF!</definedName>
    <definedName name="P.4" localSheetId="9">#REF!</definedName>
    <definedName name="P.4">#REF!</definedName>
    <definedName name="P.5" localSheetId="4">#REF!</definedName>
    <definedName name="P.5" localSheetId="10">#REF!</definedName>
    <definedName name="P.5" localSheetId="6">#REF!</definedName>
    <definedName name="P.5" localSheetId="8">#REF!</definedName>
    <definedName name="P.5" localSheetId="3">#REF!</definedName>
    <definedName name="P.5" localSheetId="5">#REF!</definedName>
    <definedName name="P.5" localSheetId="7">#REF!</definedName>
    <definedName name="P.5" localSheetId="9">#REF!</definedName>
    <definedName name="P.5">#REF!</definedName>
    <definedName name="P.6" localSheetId="4">#REF!</definedName>
    <definedName name="P.6" localSheetId="10">#REF!</definedName>
    <definedName name="P.6" localSheetId="6">#REF!</definedName>
    <definedName name="P.6" localSheetId="8">#REF!</definedName>
    <definedName name="P.6" localSheetId="3">#REF!</definedName>
    <definedName name="P.6" localSheetId="5">#REF!</definedName>
    <definedName name="P.6" localSheetId="7">#REF!</definedName>
    <definedName name="P.6" localSheetId="9">#REF!</definedName>
    <definedName name="P.6">#REF!</definedName>
    <definedName name="P.7" localSheetId="4">#REF!</definedName>
    <definedName name="P.7" localSheetId="10">#REF!</definedName>
    <definedName name="P.7" localSheetId="6">#REF!</definedName>
    <definedName name="P.7" localSheetId="8">#REF!</definedName>
    <definedName name="P.7" localSheetId="3">#REF!</definedName>
    <definedName name="P.7" localSheetId="5">#REF!</definedName>
    <definedName name="P.7" localSheetId="7">#REF!</definedName>
    <definedName name="P.7" localSheetId="9">#REF!</definedName>
    <definedName name="P.7">#REF!</definedName>
    <definedName name="P.8" localSheetId="4">#REF!</definedName>
    <definedName name="P.8" localSheetId="10">#REF!</definedName>
    <definedName name="P.8" localSheetId="6">#REF!</definedName>
    <definedName name="P.8" localSheetId="8">#REF!</definedName>
    <definedName name="P.8" localSheetId="3">#REF!</definedName>
    <definedName name="P.8" localSheetId="5">#REF!</definedName>
    <definedName name="P.8" localSheetId="7">#REF!</definedName>
    <definedName name="P.8" localSheetId="9">#REF!</definedName>
    <definedName name="P.8">#REF!</definedName>
    <definedName name="P.9" localSheetId="4">#REF!</definedName>
    <definedName name="P.9" localSheetId="10">#REF!</definedName>
    <definedName name="P.9" localSheetId="6">#REF!</definedName>
    <definedName name="P.9" localSheetId="8">#REF!</definedName>
    <definedName name="P.9" localSheetId="3">#REF!</definedName>
    <definedName name="P.9" localSheetId="5">#REF!</definedName>
    <definedName name="P.9" localSheetId="7">#REF!</definedName>
    <definedName name="P.9" localSheetId="9">#REF!</definedName>
    <definedName name="P.9">#REF!</definedName>
    <definedName name="PP1.1" localSheetId="4">#REF!</definedName>
    <definedName name="PP1.1" localSheetId="10">#REF!</definedName>
    <definedName name="PP1.1" localSheetId="6">#REF!</definedName>
    <definedName name="PP1.1" localSheetId="8">#REF!</definedName>
    <definedName name="PP1.1" localSheetId="3">#REF!</definedName>
    <definedName name="PP1.1" localSheetId="5">#REF!</definedName>
    <definedName name="PP1.1" localSheetId="7">#REF!</definedName>
    <definedName name="PP1.1" localSheetId="9">#REF!</definedName>
    <definedName name="PP1.1">#REF!</definedName>
    <definedName name="PP1.10" localSheetId="4">#REF!</definedName>
    <definedName name="PP1.10" localSheetId="10">#REF!</definedName>
    <definedName name="PP1.10" localSheetId="6">#REF!</definedName>
    <definedName name="PP1.10" localSheetId="8">#REF!</definedName>
    <definedName name="PP1.10" localSheetId="3">#REF!</definedName>
    <definedName name="PP1.10" localSheetId="5">#REF!</definedName>
    <definedName name="PP1.10" localSheetId="7">#REF!</definedName>
    <definedName name="PP1.10" localSheetId="9">#REF!</definedName>
    <definedName name="PP1.10">#REF!</definedName>
    <definedName name="PP1.11" localSheetId="4">#REF!</definedName>
    <definedName name="PP1.11" localSheetId="10">#REF!</definedName>
    <definedName name="PP1.11" localSheetId="6">#REF!</definedName>
    <definedName name="PP1.11" localSheetId="8">#REF!</definedName>
    <definedName name="PP1.11" localSheetId="3">#REF!</definedName>
    <definedName name="PP1.11" localSheetId="5">#REF!</definedName>
    <definedName name="PP1.11" localSheetId="7">#REF!</definedName>
    <definedName name="PP1.11" localSheetId="9">#REF!</definedName>
    <definedName name="PP1.11">#REF!</definedName>
    <definedName name="PP1.12" localSheetId="4">#REF!</definedName>
    <definedName name="PP1.12" localSheetId="10">#REF!</definedName>
    <definedName name="PP1.12" localSheetId="6">#REF!</definedName>
    <definedName name="PP1.12" localSheetId="8">#REF!</definedName>
    <definedName name="PP1.12" localSheetId="3">#REF!</definedName>
    <definedName name="PP1.12" localSheetId="5">#REF!</definedName>
    <definedName name="PP1.12" localSheetId="7">#REF!</definedName>
    <definedName name="PP1.12" localSheetId="9">#REF!</definedName>
    <definedName name="PP1.12">#REF!</definedName>
    <definedName name="PP1.13" localSheetId="4">#REF!</definedName>
    <definedName name="PP1.13" localSheetId="10">#REF!</definedName>
    <definedName name="PP1.13" localSheetId="6">#REF!</definedName>
    <definedName name="PP1.13" localSheetId="8">#REF!</definedName>
    <definedName name="PP1.13" localSheetId="3">#REF!</definedName>
    <definedName name="PP1.13" localSheetId="5">#REF!</definedName>
    <definedName name="PP1.13" localSheetId="7">#REF!</definedName>
    <definedName name="PP1.13" localSheetId="9">#REF!</definedName>
    <definedName name="PP1.13">#REF!</definedName>
    <definedName name="PP1.14" localSheetId="4">#REF!</definedName>
    <definedName name="PP1.14" localSheetId="10">#REF!</definedName>
    <definedName name="PP1.14" localSheetId="6">#REF!</definedName>
    <definedName name="PP1.14" localSheetId="8">#REF!</definedName>
    <definedName name="PP1.14" localSheetId="3">#REF!</definedName>
    <definedName name="PP1.14" localSheetId="5">#REF!</definedName>
    <definedName name="PP1.14" localSheetId="7">#REF!</definedName>
    <definedName name="PP1.14" localSheetId="9">#REF!</definedName>
    <definedName name="PP1.14">#REF!</definedName>
    <definedName name="PP1.15" localSheetId="4">#REF!</definedName>
    <definedName name="PP1.15" localSheetId="10">#REF!</definedName>
    <definedName name="PP1.15" localSheetId="6">#REF!</definedName>
    <definedName name="PP1.15" localSheetId="8">#REF!</definedName>
    <definedName name="PP1.15" localSheetId="3">#REF!</definedName>
    <definedName name="PP1.15" localSheetId="5">#REF!</definedName>
    <definedName name="PP1.15" localSheetId="7">#REF!</definedName>
    <definedName name="PP1.15" localSheetId="9">#REF!</definedName>
    <definedName name="PP1.15">#REF!</definedName>
    <definedName name="PP1.2" localSheetId="4">#REF!</definedName>
    <definedName name="PP1.2" localSheetId="10">#REF!</definedName>
    <definedName name="PP1.2" localSheetId="6">#REF!</definedName>
    <definedName name="PP1.2" localSheetId="8">#REF!</definedName>
    <definedName name="PP1.2" localSheetId="3">#REF!</definedName>
    <definedName name="PP1.2" localSheetId="5">#REF!</definedName>
    <definedName name="PP1.2" localSheetId="7">#REF!</definedName>
    <definedName name="PP1.2" localSheetId="9">#REF!</definedName>
    <definedName name="PP1.2">#REF!</definedName>
    <definedName name="PP1.3" localSheetId="4">#REF!</definedName>
    <definedName name="PP1.3" localSheetId="10">#REF!</definedName>
    <definedName name="PP1.3" localSheetId="6">#REF!</definedName>
    <definedName name="PP1.3" localSheetId="8">#REF!</definedName>
    <definedName name="PP1.3" localSheetId="3">#REF!</definedName>
    <definedName name="PP1.3" localSheetId="5">#REF!</definedName>
    <definedName name="PP1.3" localSheetId="7">#REF!</definedName>
    <definedName name="PP1.3" localSheetId="9">#REF!</definedName>
    <definedName name="PP1.3">#REF!</definedName>
    <definedName name="PP1.4" localSheetId="4">#REF!</definedName>
    <definedName name="PP1.4" localSheetId="10">#REF!</definedName>
    <definedName name="PP1.4" localSheetId="6">#REF!</definedName>
    <definedName name="PP1.4" localSheetId="8">#REF!</definedName>
    <definedName name="PP1.4" localSheetId="3">#REF!</definedName>
    <definedName name="PP1.4" localSheetId="5">#REF!</definedName>
    <definedName name="PP1.4" localSheetId="7">#REF!</definedName>
    <definedName name="PP1.4" localSheetId="9">#REF!</definedName>
    <definedName name="PP1.4">#REF!</definedName>
    <definedName name="PP1.5" localSheetId="4">#REF!</definedName>
    <definedName name="PP1.5" localSheetId="10">#REF!</definedName>
    <definedName name="PP1.5" localSheetId="6">#REF!</definedName>
    <definedName name="PP1.5" localSheetId="8">#REF!</definedName>
    <definedName name="PP1.5" localSheetId="3">#REF!</definedName>
    <definedName name="PP1.5" localSheetId="5">#REF!</definedName>
    <definedName name="PP1.5" localSheetId="7">#REF!</definedName>
    <definedName name="PP1.5" localSheetId="9">#REF!</definedName>
    <definedName name="PP1.5">#REF!</definedName>
    <definedName name="PP1.6" localSheetId="4">#REF!</definedName>
    <definedName name="PP1.6" localSheetId="10">#REF!</definedName>
    <definedName name="PP1.6" localSheetId="6">#REF!</definedName>
    <definedName name="PP1.6" localSheetId="8">#REF!</definedName>
    <definedName name="PP1.6" localSheetId="3">#REF!</definedName>
    <definedName name="PP1.6" localSheetId="5">#REF!</definedName>
    <definedName name="PP1.6" localSheetId="7">#REF!</definedName>
    <definedName name="PP1.6" localSheetId="9">#REF!</definedName>
    <definedName name="PP1.6">#REF!</definedName>
    <definedName name="PP1.7" localSheetId="4">#REF!</definedName>
    <definedName name="PP1.7" localSheetId="10">#REF!</definedName>
    <definedName name="PP1.7" localSheetId="6">#REF!</definedName>
    <definedName name="PP1.7" localSheetId="8">#REF!</definedName>
    <definedName name="PP1.7" localSheetId="3">#REF!</definedName>
    <definedName name="PP1.7" localSheetId="5">#REF!</definedName>
    <definedName name="PP1.7" localSheetId="7">#REF!</definedName>
    <definedName name="PP1.7" localSheetId="9">#REF!</definedName>
    <definedName name="PP1.7">#REF!</definedName>
    <definedName name="PP1.8" localSheetId="4">#REF!</definedName>
    <definedName name="PP1.8" localSheetId="10">#REF!</definedName>
    <definedName name="PP1.8" localSheetId="6">#REF!</definedName>
    <definedName name="PP1.8" localSheetId="8">#REF!</definedName>
    <definedName name="PP1.8" localSheetId="3">#REF!</definedName>
    <definedName name="PP1.8" localSheetId="5">#REF!</definedName>
    <definedName name="PP1.8" localSheetId="7">#REF!</definedName>
    <definedName name="PP1.8" localSheetId="9">#REF!</definedName>
    <definedName name="PP1.8">#REF!</definedName>
    <definedName name="PP1.9" localSheetId="4">#REF!</definedName>
    <definedName name="PP1.9" localSheetId="10">#REF!</definedName>
    <definedName name="PP1.9" localSheetId="6">#REF!</definedName>
    <definedName name="PP1.9" localSheetId="8">#REF!</definedName>
    <definedName name="PP1.9" localSheetId="3">#REF!</definedName>
    <definedName name="PP1.9" localSheetId="5">#REF!</definedName>
    <definedName name="PP1.9" localSheetId="7">#REF!</definedName>
    <definedName name="PP1.9" localSheetId="9">#REF!</definedName>
    <definedName name="PP1.9">#REF!</definedName>
    <definedName name="PUBLICO" localSheetId="4">#REF!</definedName>
    <definedName name="PUBLICO" localSheetId="10">#REF!</definedName>
    <definedName name="PUBLICO" localSheetId="6">#REF!</definedName>
    <definedName name="PUBLICO" localSheetId="8">#REF!</definedName>
    <definedName name="PUBLICO" localSheetId="5">#REF!</definedName>
    <definedName name="PUBLICO" localSheetId="7">#REF!</definedName>
    <definedName name="PUBLICO" localSheetId="9">#REF!</definedName>
    <definedName name="PUBLICO" localSheetId="0">#REF!</definedName>
    <definedName name="PUBLICO">#REF!</definedName>
    <definedName name="PUBLICO_1" localSheetId="4">#REF!</definedName>
    <definedName name="PUBLICO_1" localSheetId="10">#REF!</definedName>
    <definedName name="PUBLICO_1" localSheetId="6">#REF!</definedName>
    <definedName name="PUBLICO_1" localSheetId="8">#REF!</definedName>
    <definedName name="PUBLICO_1" localSheetId="5">#REF!</definedName>
    <definedName name="PUBLICO_1" localSheetId="7">#REF!</definedName>
    <definedName name="PUBLICO_1" localSheetId="9">#REF!</definedName>
    <definedName name="PUBLICO_1" localSheetId="0">#REF!</definedName>
    <definedName name="PUBLICO_1">#REF!</definedName>
    <definedName name="T.1" localSheetId="4">#REF!</definedName>
    <definedName name="T.1" localSheetId="10">#REF!</definedName>
    <definedName name="T.1" localSheetId="6">#REF!</definedName>
    <definedName name="T.1" localSheetId="8">#REF!</definedName>
    <definedName name="T.1" localSheetId="3">#REF!</definedName>
    <definedName name="T.1" localSheetId="5">#REF!</definedName>
    <definedName name="T.1" localSheetId="7">#REF!</definedName>
    <definedName name="T.1" localSheetId="9">#REF!</definedName>
    <definedName name="T.1">#REF!</definedName>
    <definedName name="T.10" localSheetId="4">#REF!</definedName>
    <definedName name="T.10" localSheetId="10">#REF!</definedName>
    <definedName name="T.10" localSheetId="6">#REF!</definedName>
    <definedName name="T.10" localSheetId="8">#REF!</definedName>
    <definedName name="T.10" localSheetId="3">#REF!</definedName>
    <definedName name="T.10" localSheetId="5">#REF!</definedName>
    <definedName name="T.10" localSheetId="7">#REF!</definedName>
    <definedName name="T.10" localSheetId="9">#REF!</definedName>
    <definedName name="T.10">#REF!</definedName>
    <definedName name="T.11" localSheetId="4">#REF!</definedName>
    <definedName name="T.11" localSheetId="10">#REF!</definedName>
    <definedName name="T.11" localSheetId="6">#REF!</definedName>
    <definedName name="T.11" localSheetId="8">#REF!</definedName>
    <definedName name="T.11" localSheetId="3">#REF!</definedName>
    <definedName name="T.11" localSheetId="5">#REF!</definedName>
    <definedName name="T.11" localSheetId="7">#REF!</definedName>
    <definedName name="T.11" localSheetId="9">#REF!</definedName>
    <definedName name="T.11">#REF!</definedName>
    <definedName name="T.12" localSheetId="4">#REF!</definedName>
    <definedName name="T.12" localSheetId="10">#REF!</definedName>
    <definedName name="T.12" localSheetId="6">#REF!</definedName>
    <definedName name="T.12" localSheetId="8">#REF!</definedName>
    <definedName name="T.12" localSheetId="3">#REF!</definedName>
    <definedName name="T.12" localSheetId="5">#REF!</definedName>
    <definedName name="T.12" localSheetId="7">#REF!</definedName>
    <definedName name="T.12" localSheetId="9">#REF!</definedName>
    <definedName name="T.12">#REF!</definedName>
    <definedName name="T.13" localSheetId="4">#REF!</definedName>
    <definedName name="T.13" localSheetId="10">#REF!</definedName>
    <definedName name="T.13" localSheetId="6">#REF!</definedName>
    <definedName name="T.13" localSheetId="8">#REF!</definedName>
    <definedName name="T.13" localSheetId="3">#REF!</definedName>
    <definedName name="T.13" localSheetId="5">#REF!</definedName>
    <definedName name="T.13" localSheetId="7">#REF!</definedName>
    <definedName name="T.13" localSheetId="9">#REF!</definedName>
    <definedName name="T.13">#REF!</definedName>
    <definedName name="T.14" localSheetId="4">#REF!</definedName>
    <definedName name="T.14" localSheetId="10">#REF!</definedName>
    <definedName name="T.14" localSheetId="6">#REF!</definedName>
    <definedName name="T.14" localSheetId="8">#REF!</definedName>
    <definedName name="T.14" localSheetId="3">#REF!</definedName>
    <definedName name="T.14" localSheetId="5">#REF!</definedName>
    <definedName name="T.14" localSheetId="7">#REF!</definedName>
    <definedName name="T.14" localSheetId="9">#REF!</definedName>
    <definedName name="T.14">#REF!</definedName>
    <definedName name="T.15" localSheetId="4">#REF!</definedName>
    <definedName name="T.15" localSheetId="10">#REF!</definedName>
    <definedName name="T.15" localSheetId="6">#REF!</definedName>
    <definedName name="T.15" localSheetId="8">#REF!</definedName>
    <definedName name="T.15" localSheetId="3">#REF!</definedName>
    <definedName name="T.15" localSheetId="5">#REF!</definedName>
    <definedName name="T.15" localSheetId="7">#REF!</definedName>
    <definedName name="T.15" localSheetId="9">#REF!</definedName>
    <definedName name="T.15">#REF!</definedName>
    <definedName name="T.2" localSheetId="4">#REF!</definedName>
    <definedName name="T.2" localSheetId="10">#REF!</definedName>
    <definedName name="T.2" localSheetId="6">#REF!</definedName>
    <definedName name="T.2" localSheetId="8">#REF!</definedName>
    <definedName name="T.2" localSheetId="3">#REF!</definedName>
    <definedName name="T.2" localSheetId="5">#REF!</definedName>
    <definedName name="T.2" localSheetId="7">#REF!</definedName>
    <definedName name="T.2" localSheetId="9">#REF!</definedName>
    <definedName name="T.2">#REF!</definedName>
    <definedName name="T.3" localSheetId="4">#REF!</definedName>
    <definedName name="T.3" localSheetId="10">#REF!</definedName>
    <definedName name="T.3" localSheetId="6">#REF!</definedName>
    <definedName name="T.3" localSheetId="8">#REF!</definedName>
    <definedName name="T.3" localSheetId="3">#REF!</definedName>
    <definedName name="T.3" localSheetId="5">#REF!</definedName>
    <definedName name="T.3" localSheetId="7">#REF!</definedName>
    <definedName name="T.3" localSheetId="9">#REF!</definedName>
    <definedName name="T.3">#REF!</definedName>
    <definedName name="T.4" localSheetId="4">#REF!</definedName>
    <definedName name="T.4" localSheetId="10">#REF!</definedName>
    <definedName name="T.4" localSheetId="6">#REF!</definedName>
    <definedName name="T.4" localSheetId="8">#REF!</definedName>
    <definedName name="T.4" localSheetId="3">#REF!</definedName>
    <definedName name="T.4" localSheetId="5">#REF!</definedName>
    <definedName name="T.4" localSheetId="7">#REF!</definedName>
    <definedName name="T.4" localSheetId="9">#REF!</definedName>
    <definedName name="T.4">#REF!</definedName>
    <definedName name="T.5" localSheetId="4">#REF!</definedName>
    <definedName name="T.5" localSheetId="10">#REF!</definedName>
    <definedName name="T.5" localSheetId="6">#REF!</definedName>
    <definedName name="T.5" localSheetId="8">#REF!</definedName>
    <definedName name="T.5" localSheetId="3">#REF!</definedName>
    <definedName name="T.5" localSheetId="5">#REF!</definedName>
    <definedName name="T.5" localSheetId="7">#REF!</definedName>
    <definedName name="T.5" localSheetId="9">#REF!</definedName>
    <definedName name="T.5">#REF!</definedName>
    <definedName name="T.6" localSheetId="4">#REF!</definedName>
    <definedName name="T.6" localSheetId="10">#REF!</definedName>
    <definedName name="T.6" localSheetId="6">#REF!</definedName>
    <definedName name="T.6" localSheetId="8">#REF!</definedName>
    <definedName name="T.6" localSheetId="3">#REF!</definedName>
    <definedName name="T.6" localSheetId="5">#REF!</definedName>
    <definedName name="T.6" localSheetId="7">#REF!</definedName>
    <definedName name="T.6" localSheetId="9">#REF!</definedName>
    <definedName name="T.6">#REF!</definedName>
    <definedName name="T.7" localSheetId="4">#REF!</definedName>
    <definedName name="T.7" localSheetId="10">#REF!</definedName>
    <definedName name="T.7" localSheetId="6">#REF!</definedName>
    <definedName name="T.7" localSheetId="8">#REF!</definedName>
    <definedName name="T.7" localSheetId="3">#REF!</definedName>
    <definedName name="T.7" localSheetId="5">#REF!</definedName>
    <definedName name="T.7" localSheetId="7">#REF!</definedName>
    <definedName name="T.7" localSheetId="9">#REF!</definedName>
    <definedName name="T.7">#REF!</definedName>
    <definedName name="T.8" localSheetId="4">#REF!</definedName>
    <definedName name="T.8" localSheetId="10">#REF!</definedName>
    <definedName name="T.8" localSheetId="6">#REF!</definedName>
    <definedName name="T.8" localSheetId="8">#REF!</definedName>
    <definedName name="T.8" localSheetId="3">#REF!</definedName>
    <definedName name="T.8" localSheetId="5">#REF!</definedName>
    <definedName name="T.8" localSheetId="7">#REF!</definedName>
    <definedName name="T.8" localSheetId="9">#REF!</definedName>
    <definedName name="T.8">#REF!</definedName>
    <definedName name="T.9" localSheetId="4">#REF!</definedName>
    <definedName name="T.9" localSheetId="10">#REF!</definedName>
    <definedName name="T.9" localSheetId="6">#REF!</definedName>
    <definedName name="T.9" localSheetId="8">#REF!</definedName>
    <definedName name="T.9" localSheetId="3">#REF!</definedName>
    <definedName name="T.9" localSheetId="5">#REF!</definedName>
    <definedName name="T.9" localSheetId="7">#REF!</definedName>
    <definedName name="T.9" localSheetId="9">#REF!</definedName>
    <definedName name="T.9">#REF!</definedName>
    <definedName name="TIPOORCAMENTO" hidden="1">IF(VALUE([3]Menu!$O$3)=2,"Licitado","Proposto")</definedName>
    <definedName name="_xlnm.Print_Titles" localSheetId="2">'02 QUARTOS TP 01'!$1:$8</definedName>
    <definedName name="_xlnm.Print_Titles" localSheetId="4">'02 QUARTOS TP 04'!$1:$7</definedName>
    <definedName name="_xlnm.Print_Titles" localSheetId="6">'CREUZA TP 04 '!$1:$8</definedName>
    <definedName name="_xlnm.Print_Titles" localSheetId="8">'MARIA APARECIDA TP 04 '!$1:$8</definedName>
    <definedName name="_xlnm.Print_Titles" localSheetId="1">RESUMO!$1:$10</definedName>
    <definedName name="TOT.P" localSheetId="4">#REF!</definedName>
    <definedName name="TOT.P" localSheetId="10">#REF!</definedName>
    <definedName name="TOT.P" localSheetId="6">#REF!</definedName>
    <definedName name="TOT.P" localSheetId="8">#REF!</definedName>
    <definedName name="TOT.P" localSheetId="3">#REF!</definedName>
    <definedName name="TOT.P" localSheetId="5">#REF!</definedName>
    <definedName name="TOT.P" localSheetId="7">#REF!</definedName>
    <definedName name="TOT.P" localSheetId="9">#REF!</definedName>
    <definedName name="TOT.P">#REF!</definedName>
    <definedName name="TOT1.P" localSheetId="4">#REF!</definedName>
    <definedName name="TOT1.P" localSheetId="10">#REF!</definedName>
    <definedName name="TOT1.P" localSheetId="6">#REF!</definedName>
    <definedName name="TOT1.P" localSheetId="8">#REF!</definedName>
    <definedName name="TOT1.P" localSheetId="3">#REF!</definedName>
    <definedName name="TOT1.P" localSheetId="5">#REF!</definedName>
    <definedName name="TOT1.P" localSheetId="7">#REF!</definedName>
    <definedName name="TOT1.P" localSheetId="9">#REF!</definedName>
    <definedName name="TOT1.P">#REF!</definedName>
    <definedName name="TRIBUNA" localSheetId="4">#REF!</definedName>
    <definedName name="TRIBUNA" localSheetId="10">#REF!</definedName>
    <definedName name="TRIBUNA" localSheetId="6">#REF!</definedName>
    <definedName name="TRIBUNA" localSheetId="8">#REF!</definedName>
    <definedName name="TRIBUNA" localSheetId="5">#REF!</definedName>
    <definedName name="TRIBUNA" localSheetId="7">#REF!</definedName>
    <definedName name="TRIBUNA" localSheetId="9">#REF!</definedName>
    <definedName name="TRIBUNA" localSheetId="0">#REF!</definedName>
    <definedName name="TRIBUNA">#REF!</definedName>
    <definedName name="TT.1" localSheetId="4">#REF!</definedName>
    <definedName name="TT.1" localSheetId="10">#REF!</definedName>
    <definedName name="TT.1" localSheetId="6">#REF!</definedName>
    <definedName name="TT.1" localSheetId="8">#REF!</definedName>
    <definedName name="TT.1" localSheetId="3">#REF!</definedName>
    <definedName name="TT.1" localSheetId="5">#REF!</definedName>
    <definedName name="TT.1" localSheetId="7">#REF!</definedName>
    <definedName name="TT.1" localSheetId="9">#REF!</definedName>
    <definedName name="TT.1">#REF!</definedName>
    <definedName name="TT.10" localSheetId="4">#REF!</definedName>
    <definedName name="TT.10" localSheetId="10">#REF!</definedName>
    <definedName name="TT.10" localSheetId="6">#REF!</definedName>
    <definedName name="TT.10" localSheetId="8">#REF!</definedName>
    <definedName name="TT.10" localSheetId="3">#REF!</definedName>
    <definedName name="TT.10" localSheetId="5">#REF!</definedName>
    <definedName name="TT.10" localSheetId="7">#REF!</definedName>
    <definedName name="TT.10" localSheetId="9">#REF!</definedName>
    <definedName name="TT.10">#REF!</definedName>
    <definedName name="TT.11" localSheetId="4">#REF!</definedName>
    <definedName name="TT.11" localSheetId="10">#REF!</definedName>
    <definedName name="TT.11" localSheetId="6">#REF!</definedName>
    <definedName name="TT.11" localSheetId="8">#REF!</definedName>
    <definedName name="TT.11" localSheetId="3">#REF!</definedName>
    <definedName name="TT.11" localSheetId="5">#REF!</definedName>
    <definedName name="TT.11" localSheetId="7">#REF!</definedName>
    <definedName name="TT.11" localSheetId="9">#REF!</definedName>
    <definedName name="TT.11">#REF!</definedName>
    <definedName name="TT.12" localSheetId="4">#REF!</definedName>
    <definedName name="TT.12" localSheetId="10">#REF!</definedName>
    <definedName name="TT.12" localSheetId="6">#REF!</definedName>
    <definedName name="TT.12" localSheetId="8">#REF!</definedName>
    <definedName name="TT.12" localSheetId="3">#REF!</definedName>
    <definedName name="TT.12" localSheetId="5">#REF!</definedName>
    <definedName name="TT.12" localSheetId="7">#REF!</definedName>
    <definedName name="TT.12" localSheetId="9">#REF!</definedName>
    <definedName name="TT.12">#REF!</definedName>
    <definedName name="TT.13" localSheetId="4">#REF!</definedName>
    <definedName name="TT.13" localSheetId="10">#REF!</definedName>
    <definedName name="TT.13" localSheetId="6">#REF!</definedName>
    <definedName name="TT.13" localSheetId="8">#REF!</definedName>
    <definedName name="TT.13" localSheetId="3">#REF!</definedName>
    <definedName name="TT.13" localSheetId="5">#REF!</definedName>
    <definedName name="TT.13" localSheetId="7">#REF!</definedName>
    <definedName name="TT.13" localSheetId="9">#REF!</definedName>
    <definedName name="TT.13">#REF!</definedName>
    <definedName name="TT.14" localSheetId="4">#REF!</definedName>
    <definedName name="TT.14" localSheetId="10">#REF!</definedName>
    <definedName name="TT.14" localSheetId="6">#REF!</definedName>
    <definedName name="TT.14" localSheetId="8">#REF!</definedName>
    <definedName name="TT.14" localSheetId="3">#REF!</definedName>
    <definedName name="TT.14" localSheetId="5">#REF!</definedName>
    <definedName name="TT.14" localSheetId="7">#REF!</definedName>
    <definedName name="TT.14" localSheetId="9">#REF!</definedName>
    <definedName name="TT.14">#REF!</definedName>
    <definedName name="TT.15" localSheetId="4">#REF!</definedName>
    <definedName name="TT.15" localSheetId="10">#REF!</definedName>
    <definedName name="TT.15" localSheetId="6">#REF!</definedName>
    <definedName name="TT.15" localSheetId="8">#REF!</definedName>
    <definedName name="TT.15" localSheetId="3">#REF!</definedName>
    <definedName name="TT.15" localSheetId="5">#REF!</definedName>
    <definedName name="TT.15" localSheetId="7">#REF!</definedName>
    <definedName name="TT.15" localSheetId="9">#REF!</definedName>
    <definedName name="TT.15">#REF!</definedName>
    <definedName name="TT.2" localSheetId="4">#REF!</definedName>
    <definedName name="TT.2" localSheetId="10">#REF!</definedName>
    <definedName name="TT.2" localSheetId="6">#REF!</definedName>
    <definedName name="TT.2" localSheetId="8">#REF!</definedName>
    <definedName name="TT.2" localSheetId="3">#REF!</definedName>
    <definedName name="TT.2" localSheetId="5">#REF!</definedName>
    <definedName name="TT.2" localSheetId="7">#REF!</definedName>
    <definedName name="TT.2" localSheetId="9">#REF!</definedName>
    <definedName name="TT.2">#REF!</definedName>
    <definedName name="TT.3" localSheetId="4">#REF!</definedName>
    <definedName name="TT.3" localSheetId="10">#REF!</definedName>
    <definedName name="TT.3" localSheetId="6">#REF!</definedName>
    <definedName name="TT.3" localSheetId="8">#REF!</definedName>
    <definedName name="TT.3" localSheetId="3">#REF!</definedName>
    <definedName name="TT.3" localSheetId="5">#REF!</definedName>
    <definedName name="TT.3" localSheetId="7">#REF!</definedName>
    <definedName name="TT.3" localSheetId="9">#REF!</definedName>
    <definedName name="TT.3">#REF!</definedName>
    <definedName name="TT.4" localSheetId="4">#REF!</definedName>
    <definedName name="TT.4" localSheetId="10">#REF!</definedName>
    <definedName name="TT.4" localSheetId="6">#REF!</definedName>
    <definedName name="TT.4" localSheetId="8">#REF!</definedName>
    <definedName name="TT.4" localSheetId="3">#REF!</definedName>
    <definedName name="TT.4" localSheetId="5">#REF!</definedName>
    <definedName name="TT.4" localSheetId="7">#REF!</definedName>
    <definedName name="TT.4" localSheetId="9">#REF!</definedName>
    <definedName name="TT.4">#REF!</definedName>
    <definedName name="TT.5" localSheetId="4">#REF!</definedName>
    <definedName name="TT.5" localSheetId="10">#REF!</definedName>
    <definedName name="TT.5" localSheetId="6">#REF!</definedName>
    <definedName name="TT.5" localSheetId="8">#REF!</definedName>
    <definedName name="TT.5" localSheetId="3">#REF!</definedName>
    <definedName name="TT.5" localSheetId="5">#REF!</definedName>
    <definedName name="TT.5" localSheetId="7">#REF!</definedName>
    <definedName name="TT.5" localSheetId="9">#REF!</definedName>
    <definedName name="TT.5">#REF!</definedName>
    <definedName name="TT.6" localSheetId="4">#REF!</definedName>
    <definedName name="TT.6" localSheetId="10">#REF!</definedName>
    <definedName name="TT.6" localSheetId="6">#REF!</definedName>
    <definedName name="TT.6" localSheetId="8">#REF!</definedName>
    <definedName name="TT.6" localSheetId="3">#REF!</definedName>
    <definedName name="TT.6" localSheetId="5">#REF!</definedName>
    <definedName name="TT.6" localSheetId="7">#REF!</definedName>
    <definedName name="TT.6" localSheetId="9">#REF!</definedName>
    <definedName name="TT.6">#REF!</definedName>
    <definedName name="TT.7" localSheetId="4">#REF!</definedName>
    <definedName name="TT.7" localSheetId="10">#REF!</definedName>
    <definedName name="TT.7" localSheetId="6">#REF!</definedName>
    <definedName name="TT.7" localSheetId="8">#REF!</definedName>
    <definedName name="TT.7" localSheetId="3">#REF!</definedName>
    <definedName name="TT.7" localSheetId="5">#REF!</definedName>
    <definedName name="TT.7" localSheetId="7">#REF!</definedName>
    <definedName name="TT.7" localSheetId="9">#REF!</definedName>
    <definedName name="TT.7">#REF!</definedName>
    <definedName name="TT.8" localSheetId="4">#REF!</definedName>
    <definedName name="TT.8" localSheetId="10">#REF!</definedName>
    <definedName name="TT.8" localSheetId="6">#REF!</definedName>
    <definedName name="TT.8" localSheetId="8">#REF!</definedName>
    <definedName name="TT.8" localSheetId="3">#REF!</definedName>
    <definedName name="TT.8" localSheetId="5">#REF!</definedName>
    <definedName name="TT.8" localSheetId="7">#REF!</definedName>
    <definedName name="TT.8" localSheetId="9">#REF!</definedName>
    <definedName name="TT.8">#REF!</definedName>
    <definedName name="TT.9" localSheetId="4">#REF!</definedName>
    <definedName name="TT.9" localSheetId="10">#REF!</definedName>
    <definedName name="TT.9" localSheetId="6">#REF!</definedName>
    <definedName name="TT.9" localSheetId="8">#REF!</definedName>
    <definedName name="TT.9" localSheetId="3">#REF!</definedName>
    <definedName name="TT.9" localSheetId="5">#REF!</definedName>
    <definedName name="TT.9" localSheetId="7">#REF!</definedName>
    <definedName name="TT.9" localSheetId="9">#REF!</definedName>
    <definedName name="TT.9">#REF!</definedName>
    <definedName name="VESTIARIO" localSheetId="4">#REF!</definedName>
    <definedName name="VESTIARIO" localSheetId="10">#REF!</definedName>
    <definedName name="VESTIARIO" localSheetId="6">#REF!</definedName>
    <definedName name="VESTIARIO" localSheetId="8">#REF!</definedName>
    <definedName name="VESTIARIO" localSheetId="5">#REF!</definedName>
    <definedName name="VESTIARIO" localSheetId="7">#REF!</definedName>
    <definedName name="VESTIARIO" localSheetId="9">#REF!</definedName>
    <definedName name="VESTIARIO" localSheetId="0">#REF!</definedName>
    <definedName name="VESTIARIO">#REF!</definedName>
  </definedNames>
  <calcPr calcId="124519"/>
</workbook>
</file>

<file path=xl/calcChain.xml><?xml version="1.0" encoding="utf-8"?>
<calcChain xmlns="http://schemas.openxmlformats.org/spreadsheetml/2006/main">
  <c r="D26" i="21"/>
  <c r="G99" i="25" l="1"/>
  <c r="G99" i="23"/>
  <c r="I326" i="26" l="1"/>
  <c r="I325" s="1"/>
  <c r="I322"/>
  <c r="I321" s="1"/>
  <c r="I319"/>
  <c r="I318" s="1"/>
  <c r="I316"/>
  <c r="I315" s="1"/>
  <c r="I313"/>
  <c r="I312" s="1"/>
  <c r="I310"/>
  <c r="I309" s="1"/>
  <c r="I307"/>
  <c r="I306" s="1"/>
  <c r="I304"/>
  <c r="I303" s="1"/>
  <c r="I300"/>
  <c r="I299" s="1"/>
  <c r="I297"/>
  <c r="I296" s="1"/>
  <c r="I294"/>
  <c r="I293" s="1"/>
  <c r="I291"/>
  <c r="I290" s="1"/>
  <c r="I288"/>
  <c r="I287" s="1"/>
  <c r="I285"/>
  <c r="I284" s="1"/>
  <c r="I282"/>
  <c r="I281" s="1"/>
  <c r="I278"/>
  <c r="I277" s="1"/>
  <c r="I275"/>
  <c r="I274" s="1"/>
  <c r="I272"/>
  <c r="I271" s="1"/>
  <c r="I269"/>
  <c r="I268" s="1"/>
  <c r="I266"/>
  <c r="I265" s="1"/>
  <c r="I263"/>
  <c r="I262" s="1"/>
  <c r="I260"/>
  <c r="I259" s="1"/>
  <c r="I257"/>
  <c r="I256" s="1"/>
  <c r="I254"/>
  <c r="I253" s="1"/>
  <c r="I250"/>
  <c r="I249"/>
  <c r="I248"/>
  <c r="I245"/>
  <c r="I244"/>
  <c r="I241"/>
  <c r="I240"/>
  <c r="I239" s="1"/>
  <c r="I237"/>
  <c r="I236"/>
  <c r="I235"/>
  <c r="I232"/>
  <c r="I231" s="1"/>
  <c r="I229"/>
  <c r="I228"/>
  <c r="E225"/>
  <c r="I225" s="1"/>
  <c r="I224" s="1"/>
  <c r="E222"/>
  <c r="I222" s="1"/>
  <c r="I221" s="1"/>
  <c r="I219"/>
  <c r="I218" s="1"/>
  <c r="I215"/>
  <c r="I214" s="1"/>
  <c r="I212"/>
  <c r="I211" s="1"/>
  <c r="E209"/>
  <c r="I209" s="1"/>
  <c r="I208"/>
  <c r="E205"/>
  <c r="I205" s="1"/>
  <c r="I204" s="1"/>
  <c r="E202"/>
  <c r="I202" s="1"/>
  <c r="I201" s="1"/>
  <c r="I199"/>
  <c r="I198"/>
  <c r="I195"/>
  <c r="I194"/>
  <c r="I191"/>
  <c r="I190"/>
  <c r="I189"/>
  <c r="I186"/>
  <c r="I185" s="1"/>
  <c r="I183"/>
  <c r="I182"/>
  <c r="I181" s="1"/>
  <c r="E179"/>
  <c r="I179" s="1"/>
  <c r="I178"/>
  <c r="I175"/>
  <c r="I174" s="1"/>
  <c r="I172"/>
  <c r="I171" s="1"/>
  <c r="I168"/>
  <c r="I167"/>
  <c r="I166"/>
  <c r="I163"/>
  <c r="I162"/>
  <c r="I158"/>
  <c r="I157"/>
  <c r="I156"/>
  <c r="I155"/>
  <c r="E154"/>
  <c r="I154" s="1"/>
  <c r="G153"/>
  <c r="I153" s="1"/>
  <c r="I152"/>
  <c r="I151"/>
  <c r="I149"/>
  <c r="I148"/>
  <c r="I147"/>
  <c r="I146"/>
  <c r="I145"/>
  <c r="G144"/>
  <c r="I144" s="1"/>
  <c r="G143"/>
  <c r="I143" s="1"/>
  <c r="I142"/>
  <c r="I141"/>
  <c r="I140"/>
  <c r="I139"/>
  <c r="I138"/>
  <c r="E137"/>
  <c r="I137" s="1"/>
  <c r="I132"/>
  <c r="I131"/>
  <c r="I130" s="1"/>
  <c r="I128"/>
  <c r="I127"/>
  <c r="I126" s="1"/>
  <c r="I124"/>
  <c r="I123" s="1"/>
  <c r="I121"/>
  <c r="I120" s="1"/>
  <c r="I118"/>
  <c r="I117" s="1"/>
  <c r="I115"/>
  <c r="I114" s="1"/>
  <c r="I112"/>
  <c r="I111" s="1"/>
  <c r="I109"/>
  <c r="I108" s="1"/>
  <c r="I106"/>
  <c r="I105"/>
  <c r="I103"/>
  <c r="I102" s="1"/>
  <c r="I99"/>
  <c r="I98"/>
  <c r="I95"/>
  <c r="I94"/>
  <c r="I93"/>
  <c r="I92"/>
  <c r="I91"/>
  <c r="I90"/>
  <c r="I89"/>
  <c r="I88"/>
  <c r="I87"/>
  <c r="I84"/>
  <c r="I83"/>
  <c r="I82"/>
  <c r="I81"/>
  <c r="I80"/>
  <c r="I79"/>
  <c r="I76"/>
  <c r="I75"/>
  <c r="I74"/>
  <c r="I73"/>
  <c r="I72"/>
  <c r="E71"/>
  <c r="I71" s="1"/>
  <c r="G70"/>
  <c r="I70" s="1"/>
  <c r="I69"/>
  <c r="I68"/>
  <c r="I66"/>
  <c r="I65"/>
  <c r="I64"/>
  <c r="I63"/>
  <c r="I62"/>
  <c r="G61"/>
  <c r="I61" s="1"/>
  <c r="G60"/>
  <c r="I60" s="1"/>
  <c r="I59"/>
  <c r="I58"/>
  <c r="I57"/>
  <c r="I56"/>
  <c r="E55"/>
  <c r="I55" s="1"/>
  <c r="I51"/>
  <c r="I50"/>
  <c r="E49"/>
  <c r="I49" s="1"/>
  <c r="I48" s="1"/>
  <c r="I159" s="1"/>
  <c r="H47"/>
  <c r="I47" s="1"/>
  <c r="I45" s="1"/>
  <c r="I42"/>
  <c r="I41" s="1"/>
  <c r="E39"/>
  <c r="I39" s="1"/>
  <c r="I38" s="1"/>
  <c r="I36"/>
  <c r="I35" s="1"/>
  <c r="I33"/>
  <c r="I32" s="1"/>
  <c r="I30"/>
  <c r="I29" s="1"/>
  <c r="H26"/>
  <c r="I26" s="1"/>
  <c r="I25" s="1"/>
  <c r="I23"/>
  <c r="I22" s="1"/>
  <c r="I11"/>
  <c r="I10" s="1"/>
  <c r="H95" i="25"/>
  <c r="I95" s="1"/>
  <c r="I94" s="1"/>
  <c r="F77" i="20" s="1"/>
  <c r="G77" s="1"/>
  <c r="G95" i="25"/>
  <c r="G94" s="1"/>
  <c r="H93"/>
  <c r="I93" s="1"/>
  <c r="G93"/>
  <c r="H92"/>
  <c r="I92" s="1"/>
  <c r="G92"/>
  <c r="H91"/>
  <c r="I91" s="1"/>
  <c r="G91"/>
  <c r="H90"/>
  <c r="I90" s="1"/>
  <c r="G90"/>
  <c r="H89"/>
  <c r="I89" s="1"/>
  <c r="G89"/>
  <c r="H88"/>
  <c r="I88" s="1"/>
  <c r="G88"/>
  <c r="H87"/>
  <c r="I87" s="1"/>
  <c r="G87"/>
  <c r="H85"/>
  <c r="I85" s="1"/>
  <c r="G85"/>
  <c r="H84"/>
  <c r="I84" s="1"/>
  <c r="G84"/>
  <c r="H83"/>
  <c r="I83" s="1"/>
  <c r="G83"/>
  <c r="H82"/>
  <c r="I82" s="1"/>
  <c r="G82"/>
  <c r="H81"/>
  <c r="I81" s="1"/>
  <c r="G81"/>
  <c r="H80"/>
  <c r="I80" s="1"/>
  <c r="G80"/>
  <c r="H79"/>
  <c r="I79" s="1"/>
  <c r="G79"/>
  <c r="G78" s="1"/>
  <c r="H77"/>
  <c r="I77" s="1"/>
  <c r="G77"/>
  <c r="H76"/>
  <c r="I76" s="1"/>
  <c r="G76"/>
  <c r="H75"/>
  <c r="I75" s="1"/>
  <c r="G75"/>
  <c r="H74"/>
  <c r="I74" s="1"/>
  <c r="G74"/>
  <c r="H73"/>
  <c r="I73" s="1"/>
  <c r="G73"/>
  <c r="H72"/>
  <c r="I72" s="1"/>
  <c r="G72"/>
  <c r="H71"/>
  <c r="I71" s="1"/>
  <c r="G71"/>
  <c r="H70"/>
  <c r="I70" s="1"/>
  <c r="G70"/>
  <c r="H69"/>
  <c r="I69" s="1"/>
  <c r="G69"/>
  <c r="H67"/>
  <c r="I67" s="1"/>
  <c r="G67"/>
  <c r="F66"/>
  <c r="H66" s="1"/>
  <c r="I66" s="1"/>
  <c r="F65"/>
  <c r="H65" s="1"/>
  <c r="I65" s="1"/>
  <c r="G64"/>
  <c r="F64"/>
  <c r="H64" s="1"/>
  <c r="I64" s="1"/>
  <c r="F63"/>
  <c r="H63" s="1"/>
  <c r="I63" s="1"/>
  <c r="F62"/>
  <c r="H62" s="1"/>
  <c r="I62" s="1"/>
  <c r="H61"/>
  <c r="I61" s="1"/>
  <c r="G61"/>
  <c r="H60"/>
  <c r="I60" s="1"/>
  <c r="G60"/>
  <c r="F59"/>
  <c r="H59" s="1"/>
  <c r="I59" s="1"/>
  <c r="H57"/>
  <c r="I57" s="1"/>
  <c r="G57"/>
  <c r="H56"/>
  <c r="I56" s="1"/>
  <c r="G56"/>
  <c r="H55"/>
  <c r="I55" s="1"/>
  <c r="G55"/>
  <c r="H54"/>
  <c r="I54" s="1"/>
  <c r="G54"/>
  <c r="H53"/>
  <c r="I53" s="1"/>
  <c r="G53"/>
  <c r="H52"/>
  <c r="I52" s="1"/>
  <c r="G52"/>
  <c r="H51"/>
  <c r="I51" s="1"/>
  <c r="G51"/>
  <c r="H50"/>
  <c r="I50" s="1"/>
  <c r="G50"/>
  <c r="H49"/>
  <c r="I49" s="1"/>
  <c r="G49"/>
  <c r="H48"/>
  <c r="I48" s="1"/>
  <c r="G48"/>
  <c r="H47"/>
  <c r="I47" s="1"/>
  <c r="G47"/>
  <c r="H46"/>
  <c r="I46" s="1"/>
  <c r="G46"/>
  <c r="H45"/>
  <c r="I45" s="1"/>
  <c r="G45"/>
  <c r="H43"/>
  <c r="I43" s="1"/>
  <c r="G43"/>
  <c r="H42"/>
  <c r="I42" s="1"/>
  <c r="G42"/>
  <c r="H41"/>
  <c r="I41" s="1"/>
  <c r="G41"/>
  <c r="H39"/>
  <c r="I39" s="1"/>
  <c r="G39"/>
  <c r="H38"/>
  <c r="I38" s="1"/>
  <c r="G38"/>
  <c r="H37"/>
  <c r="I37" s="1"/>
  <c r="G37"/>
  <c r="H36"/>
  <c r="I36" s="1"/>
  <c r="G36"/>
  <c r="H35"/>
  <c r="I35" s="1"/>
  <c r="G35"/>
  <c r="H34"/>
  <c r="I34" s="1"/>
  <c r="G34"/>
  <c r="H33"/>
  <c r="I33" s="1"/>
  <c r="G33"/>
  <c r="H32"/>
  <c r="I32" s="1"/>
  <c r="G32"/>
  <c r="H31"/>
  <c r="I31" s="1"/>
  <c r="G31"/>
  <c r="H30"/>
  <c r="I30" s="1"/>
  <c r="G30"/>
  <c r="H28"/>
  <c r="I28" s="1"/>
  <c r="G28"/>
  <c r="H27"/>
  <c r="I27" s="1"/>
  <c r="G27"/>
  <c r="H26"/>
  <c r="I26" s="1"/>
  <c r="G26"/>
  <c r="H25"/>
  <c r="I25" s="1"/>
  <c r="G25"/>
  <c r="H24"/>
  <c r="I24" s="1"/>
  <c r="G24"/>
  <c r="H23"/>
  <c r="I23" s="1"/>
  <c r="G23"/>
  <c r="H21"/>
  <c r="I21" s="1"/>
  <c r="G21"/>
  <c r="H20"/>
  <c r="I20" s="1"/>
  <c r="G20"/>
  <c r="H19"/>
  <c r="I19" s="1"/>
  <c r="G19"/>
  <c r="H18"/>
  <c r="I18" s="1"/>
  <c r="G18"/>
  <c r="H17"/>
  <c r="I17" s="1"/>
  <c r="G17"/>
  <c r="I15"/>
  <c r="H15"/>
  <c r="G15"/>
  <c r="H14"/>
  <c r="I14" s="1"/>
  <c r="G14"/>
  <c r="H12"/>
  <c r="I12" s="1"/>
  <c r="G12"/>
  <c r="H11"/>
  <c r="I11" s="1"/>
  <c r="G11"/>
  <c r="H10"/>
  <c r="I10" s="1"/>
  <c r="G10"/>
  <c r="H47" i="24"/>
  <c r="I47" s="1"/>
  <c r="H26"/>
  <c r="G15" i="23"/>
  <c r="H15"/>
  <c r="I15" s="1"/>
  <c r="I326" i="24"/>
  <c r="I325" s="1"/>
  <c r="I322"/>
  <c r="I321" s="1"/>
  <c r="I319"/>
  <c r="I318" s="1"/>
  <c r="I316"/>
  <c r="I315" s="1"/>
  <c r="I313"/>
  <c r="I312" s="1"/>
  <c r="I310"/>
  <c r="I309" s="1"/>
  <c r="I307"/>
  <c r="I306" s="1"/>
  <c r="I304"/>
  <c r="I303" s="1"/>
  <c r="I300"/>
  <c r="I299" s="1"/>
  <c r="I297"/>
  <c r="I296" s="1"/>
  <c r="I294"/>
  <c r="I293" s="1"/>
  <c r="I291"/>
  <c r="I290" s="1"/>
  <c r="I288"/>
  <c r="I287" s="1"/>
  <c r="I285"/>
  <c r="I284" s="1"/>
  <c r="I282"/>
  <c r="I281" s="1"/>
  <c r="I278"/>
  <c r="I277" s="1"/>
  <c r="I275"/>
  <c r="I274" s="1"/>
  <c r="I272"/>
  <c r="I271" s="1"/>
  <c r="I269"/>
  <c r="I268" s="1"/>
  <c r="I266"/>
  <c r="I265" s="1"/>
  <c r="I263"/>
  <c r="I262" s="1"/>
  <c r="I260"/>
  <c r="I259" s="1"/>
  <c r="I257"/>
  <c r="I256" s="1"/>
  <c r="I254"/>
  <c r="I253" s="1"/>
  <c r="I250"/>
  <c r="I249"/>
  <c r="I248"/>
  <c r="I245"/>
  <c r="I244"/>
  <c r="I241"/>
  <c r="I240"/>
  <c r="I237"/>
  <c r="I236"/>
  <c r="I235"/>
  <c r="I232"/>
  <c r="I231" s="1"/>
  <c r="I229"/>
  <c r="I228"/>
  <c r="E225"/>
  <c r="I225" s="1"/>
  <c r="I224" s="1"/>
  <c r="E222"/>
  <c r="I222" s="1"/>
  <c r="I221" s="1"/>
  <c r="I219"/>
  <c r="I218" s="1"/>
  <c r="I215"/>
  <c r="I214" s="1"/>
  <c r="I212"/>
  <c r="I211" s="1"/>
  <c r="E209"/>
  <c r="I209" s="1"/>
  <c r="I208"/>
  <c r="E205"/>
  <c r="I205" s="1"/>
  <c r="I204" s="1"/>
  <c r="E202"/>
  <c r="I202" s="1"/>
  <c r="I201" s="1"/>
  <c r="I199"/>
  <c r="I198"/>
  <c r="I195"/>
  <c r="I194"/>
  <c r="I191"/>
  <c r="I190"/>
  <c r="I189"/>
  <c r="I186"/>
  <c r="I185" s="1"/>
  <c r="I183"/>
  <c r="I182"/>
  <c r="E179"/>
  <c r="I179" s="1"/>
  <c r="I178"/>
  <c r="I175"/>
  <c r="I174" s="1"/>
  <c r="I172"/>
  <c r="I171" s="1"/>
  <c r="I168"/>
  <c r="I167"/>
  <c r="I166"/>
  <c r="I163"/>
  <c r="I162"/>
  <c r="I158"/>
  <c r="I157"/>
  <c r="I156"/>
  <c r="I155"/>
  <c r="E154"/>
  <c r="I154" s="1"/>
  <c r="G153"/>
  <c r="I153" s="1"/>
  <c r="I152"/>
  <c r="I151"/>
  <c r="I149"/>
  <c r="I148"/>
  <c r="I147"/>
  <c r="I146"/>
  <c r="I145"/>
  <c r="G144"/>
  <c r="I144" s="1"/>
  <c r="G143"/>
  <c r="I143" s="1"/>
  <c r="I142"/>
  <c r="I141"/>
  <c r="I140"/>
  <c r="I139"/>
  <c r="I138"/>
  <c r="E137"/>
  <c r="I137" s="1"/>
  <c r="I132"/>
  <c r="I131"/>
  <c r="I128"/>
  <c r="I127"/>
  <c r="I126" s="1"/>
  <c r="I124"/>
  <c r="I123" s="1"/>
  <c r="I121"/>
  <c r="I120" s="1"/>
  <c r="I118"/>
  <c r="I117" s="1"/>
  <c r="I115"/>
  <c r="I114" s="1"/>
  <c r="I112"/>
  <c r="I111" s="1"/>
  <c r="I109"/>
  <c r="I108" s="1"/>
  <c r="I106"/>
  <c r="I105" s="1"/>
  <c r="I103"/>
  <c r="I102" s="1"/>
  <c r="I99"/>
  <c r="I98"/>
  <c r="I95"/>
  <c r="I94"/>
  <c r="I93"/>
  <c r="I92"/>
  <c r="I91"/>
  <c r="I90"/>
  <c r="I89"/>
  <c r="I88"/>
  <c r="I87"/>
  <c r="I84"/>
  <c r="I83"/>
  <c r="I82"/>
  <c r="I81"/>
  <c r="I80"/>
  <c r="I79"/>
  <c r="I76"/>
  <c r="I75"/>
  <c r="I74"/>
  <c r="I73"/>
  <c r="I72"/>
  <c r="E71"/>
  <c r="I71" s="1"/>
  <c r="G70"/>
  <c r="I70" s="1"/>
  <c r="I69"/>
  <c r="I68"/>
  <c r="I66"/>
  <c r="I65"/>
  <c r="I64"/>
  <c r="I63"/>
  <c r="I62"/>
  <c r="G61"/>
  <c r="I61" s="1"/>
  <c r="G60"/>
  <c r="I60" s="1"/>
  <c r="I59"/>
  <c r="I58"/>
  <c r="I57"/>
  <c r="I56"/>
  <c r="E55"/>
  <c r="I55" s="1"/>
  <c r="I51"/>
  <c r="I50"/>
  <c r="E49"/>
  <c r="I49" s="1"/>
  <c r="I42"/>
  <c r="I41" s="1"/>
  <c r="E39"/>
  <c r="I39" s="1"/>
  <c r="I38" s="1"/>
  <c r="I36"/>
  <c r="I35" s="1"/>
  <c r="I33"/>
  <c r="I32" s="1"/>
  <c r="I30"/>
  <c r="I29" s="1"/>
  <c r="I26"/>
  <c r="I25" s="1"/>
  <c r="I23"/>
  <c r="I22" s="1"/>
  <c r="I11"/>
  <c r="I10" s="1"/>
  <c r="E19" s="1"/>
  <c r="I19" s="1"/>
  <c r="I17" s="1"/>
  <c r="H95" i="23"/>
  <c r="I95" s="1"/>
  <c r="I94" s="1"/>
  <c r="F63" i="20" s="1"/>
  <c r="G63" s="1"/>
  <c r="G95" i="23"/>
  <c r="G94" s="1"/>
  <c r="H93"/>
  <c r="I93" s="1"/>
  <c r="G93"/>
  <c r="H92"/>
  <c r="I92" s="1"/>
  <c r="G92"/>
  <c r="H91"/>
  <c r="I91" s="1"/>
  <c r="G91"/>
  <c r="H90"/>
  <c r="I90" s="1"/>
  <c r="G90"/>
  <c r="H89"/>
  <c r="I89" s="1"/>
  <c r="G89"/>
  <c r="H88"/>
  <c r="I88" s="1"/>
  <c r="G88"/>
  <c r="H87"/>
  <c r="I87" s="1"/>
  <c r="G87"/>
  <c r="G86" s="1"/>
  <c r="H85"/>
  <c r="I85" s="1"/>
  <c r="G85"/>
  <c r="H84"/>
  <c r="I84" s="1"/>
  <c r="G84"/>
  <c r="H83"/>
  <c r="I83" s="1"/>
  <c r="G83"/>
  <c r="H82"/>
  <c r="I82" s="1"/>
  <c r="G82"/>
  <c r="H81"/>
  <c r="I81" s="1"/>
  <c r="G81"/>
  <c r="H80"/>
  <c r="I80" s="1"/>
  <c r="G80"/>
  <c r="H79"/>
  <c r="I79" s="1"/>
  <c r="G79"/>
  <c r="H77"/>
  <c r="I77" s="1"/>
  <c r="G77"/>
  <c r="H76"/>
  <c r="I76" s="1"/>
  <c r="G76"/>
  <c r="H75"/>
  <c r="I75" s="1"/>
  <c r="G75"/>
  <c r="H74"/>
  <c r="I74" s="1"/>
  <c r="G74"/>
  <c r="H73"/>
  <c r="I73" s="1"/>
  <c r="G73"/>
  <c r="H72"/>
  <c r="I72" s="1"/>
  <c r="G72"/>
  <c r="H71"/>
  <c r="I71" s="1"/>
  <c r="G71"/>
  <c r="H70"/>
  <c r="I70" s="1"/>
  <c r="G70"/>
  <c r="H69"/>
  <c r="I69" s="1"/>
  <c r="G69"/>
  <c r="G68" s="1"/>
  <c r="H67"/>
  <c r="I67" s="1"/>
  <c r="G67"/>
  <c r="F66"/>
  <c r="H66" s="1"/>
  <c r="I66" s="1"/>
  <c r="F65"/>
  <c r="H65" s="1"/>
  <c r="I65" s="1"/>
  <c r="F64"/>
  <c r="H64" s="1"/>
  <c r="I64" s="1"/>
  <c r="F63"/>
  <c r="H63" s="1"/>
  <c r="I63" s="1"/>
  <c r="F62"/>
  <c r="G62" s="1"/>
  <c r="H61"/>
  <c r="I61" s="1"/>
  <c r="H60"/>
  <c r="I60" s="1"/>
  <c r="F59"/>
  <c r="H59" s="1"/>
  <c r="I59" s="1"/>
  <c r="H57"/>
  <c r="I57" s="1"/>
  <c r="G57"/>
  <c r="H56"/>
  <c r="I56" s="1"/>
  <c r="G56"/>
  <c r="H55"/>
  <c r="I55" s="1"/>
  <c r="G55"/>
  <c r="H54"/>
  <c r="I54" s="1"/>
  <c r="G54"/>
  <c r="H53"/>
  <c r="I53" s="1"/>
  <c r="H52"/>
  <c r="I52" s="1"/>
  <c r="G52"/>
  <c r="H51"/>
  <c r="I51" s="1"/>
  <c r="G51"/>
  <c r="H50"/>
  <c r="I50" s="1"/>
  <c r="G50"/>
  <c r="H49"/>
  <c r="I49" s="1"/>
  <c r="G49"/>
  <c r="H48"/>
  <c r="I48" s="1"/>
  <c r="G48"/>
  <c r="H47"/>
  <c r="I47" s="1"/>
  <c r="G47"/>
  <c r="H46"/>
  <c r="I46" s="1"/>
  <c r="G46"/>
  <c r="H45"/>
  <c r="I45" s="1"/>
  <c r="G45"/>
  <c r="H43"/>
  <c r="I43" s="1"/>
  <c r="G43"/>
  <c r="H42"/>
  <c r="I42" s="1"/>
  <c r="G42"/>
  <c r="H41"/>
  <c r="I41" s="1"/>
  <c r="G41"/>
  <c r="H39"/>
  <c r="I39" s="1"/>
  <c r="G39"/>
  <c r="H38"/>
  <c r="I38" s="1"/>
  <c r="G38"/>
  <c r="H37"/>
  <c r="I37" s="1"/>
  <c r="G37"/>
  <c r="H36"/>
  <c r="I36" s="1"/>
  <c r="G36"/>
  <c r="H35"/>
  <c r="I35" s="1"/>
  <c r="G35"/>
  <c r="H34"/>
  <c r="I34" s="1"/>
  <c r="G34"/>
  <c r="H33"/>
  <c r="I33" s="1"/>
  <c r="G33"/>
  <c r="H32"/>
  <c r="I32" s="1"/>
  <c r="G32"/>
  <c r="H31"/>
  <c r="I31" s="1"/>
  <c r="G31"/>
  <c r="H30"/>
  <c r="I30" s="1"/>
  <c r="G30"/>
  <c r="H28"/>
  <c r="I28" s="1"/>
  <c r="G28"/>
  <c r="H27"/>
  <c r="I27" s="1"/>
  <c r="G27"/>
  <c r="H26"/>
  <c r="I26" s="1"/>
  <c r="G26"/>
  <c r="H25"/>
  <c r="I25" s="1"/>
  <c r="G25"/>
  <c r="H24"/>
  <c r="I24" s="1"/>
  <c r="G24"/>
  <c r="H23"/>
  <c r="I23" s="1"/>
  <c r="G23"/>
  <c r="H21"/>
  <c r="I21" s="1"/>
  <c r="G21"/>
  <c r="H20"/>
  <c r="I20" s="1"/>
  <c r="G20"/>
  <c r="H19"/>
  <c r="I19" s="1"/>
  <c r="G19"/>
  <c r="H18"/>
  <c r="I18" s="1"/>
  <c r="G18"/>
  <c r="H17"/>
  <c r="I17" s="1"/>
  <c r="G17"/>
  <c r="H14"/>
  <c r="I14" s="1"/>
  <c r="G14"/>
  <c r="H12"/>
  <c r="I12" s="1"/>
  <c r="G12"/>
  <c r="H11"/>
  <c r="I11" s="1"/>
  <c r="G11"/>
  <c r="H10"/>
  <c r="I10" s="1"/>
  <c r="G10"/>
  <c r="I125" i="19"/>
  <c r="I124" s="1"/>
  <c r="E122"/>
  <c r="G34" i="18"/>
  <c r="H34"/>
  <c r="I34" s="1"/>
  <c r="F18" i="20"/>
  <c r="G18" s="1"/>
  <c r="F13"/>
  <c r="G13" s="1"/>
  <c r="F14"/>
  <c r="G14" s="1"/>
  <c r="F17"/>
  <c r="G17" s="1"/>
  <c r="F16"/>
  <c r="G16" s="1"/>
  <c r="F74" i="18"/>
  <c r="F66"/>
  <c r="H66" s="1"/>
  <c r="I66" s="1"/>
  <c r="I63" i="11"/>
  <c r="I59"/>
  <c r="I60"/>
  <c r="I61"/>
  <c r="I58"/>
  <c r="I44"/>
  <c r="I45"/>
  <c r="I46"/>
  <c r="I47"/>
  <c r="I48"/>
  <c r="I43"/>
  <c r="I19"/>
  <c r="I18"/>
  <c r="I16"/>
  <c r="I15"/>
  <c r="H83" i="7"/>
  <c r="H84"/>
  <c r="H82"/>
  <c r="H59"/>
  <c r="I59" s="1"/>
  <c r="H61" i="18"/>
  <c r="I61" s="1"/>
  <c r="H86"/>
  <c r="I86" s="1"/>
  <c r="H85"/>
  <c r="I85" s="1"/>
  <c r="H84"/>
  <c r="I84" s="1"/>
  <c r="H13"/>
  <c r="I13" s="1"/>
  <c r="H14"/>
  <c r="I14" s="1"/>
  <c r="H15"/>
  <c r="I15" s="1"/>
  <c r="H17"/>
  <c r="I17" s="1"/>
  <c r="H18"/>
  <c r="I18" s="1"/>
  <c r="H19"/>
  <c r="I19" s="1"/>
  <c r="H20"/>
  <c r="I20" s="1"/>
  <c r="H21"/>
  <c r="I21" s="1"/>
  <c r="H22"/>
  <c r="I22" s="1"/>
  <c r="H24"/>
  <c r="I24" s="1"/>
  <c r="H25"/>
  <c r="I25" s="1"/>
  <c r="H26"/>
  <c r="I26" s="1"/>
  <c r="H27"/>
  <c r="I27" s="1"/>
  <c r="H28"/>
  <c r="I28" s="1"/>
  <c r="H30"/>
  <c r="I30" s="1"/>
  <c r="H31"/>
  <c r="I31" s="1"/>
  <c r="H32"/>
  <c r="I32" s="1"/>
  <c r="H33"/>
  <c r="I33" s="1"/>
  <c r="H36"/>
  <c r="I36" s="1"/>
  <c r="H37"/>
  <c r="I37" s="1"/>
  <c r="H38"/>
  <c r="I38" s="1"/>
  <c r="H39"/>
  <c r="I39" s="1"/>
  <c r="H40"/>
  <c r="I40" s="1"/>
  <c r="H41"/>
  <c r="I41" s="1"/>
  <c r="H43"/>
  <c r="I43" s="1"/>
  <c r="H44"/>
  <c r="I44" s="1"/>
  <c r="H45"/>
  <c r="I45" s="1"/>
  <c r="H46"/>
  <c r="I46" s="1"/>
  <c r="H47"/>
  <c r="I47" s="1"/>
  <c r="H48"/>
  <c r="I48" s="1"/>
  <c r="H49"/>
  <c r="I49" s="1"/>
  <c r="H50"/>
  <c r="I50" s="1"/>
  <c r="H51"/>
  <c r="I51" s="1"/>
  <c r="H52"/>
  <c r="I52" s="1"/>
  <c r="H54"/>
  <c r="I54" s="1"/>
  <c r="H55"/>
  <c r="I55" s="1"/>
  <c r="H56"/>
  <c r="I56" s="1"/>
  <c r="H58"/>
  <c r="I58" s="1"/>
  <c r="H59"/>
  <c r="I59" s="1"/>
  <c r="H60"/>
  <c r="I60" s="1"/>
  <c r="H62"/>
  <c r="I62" s="1"/>
  <c r="H63"/>
  <c r="I63" s="1"/>
  <c r="H64"/>
  <c r="I64" s="1"/>
  <c r="H65"/>
  <c r="I65" s="1"/>
  <c r="H67"/>
  <c r="I67" s="1"/>
  <c r="H68"/>
  <c r="I68" s="1"/>
  <c r="H69"/>
  <c r="I69" s="1"/>
  <c r="H70"/>
  <c r="I70" s="1"/>
  <c r="H74"/>
  <c r="I74" s="1"/>
  <c r="H80"/>
  <c r="I80" s="1"/>
  <c r="H82"/>
  <c r="I82" s="1"/>
  <c r="H83"/>
  <c r="I83" s="1"/>
  <c r="H87"/>
  <c r="I87" s="1"/>
  <c r="H88"/>
  <c r="I88" s="1"/>
  <c r="H89"/>
  <c r="I89" s="1"/>
  <c r="H90"/>
  <c r="I90" s="1"/>
  <c r="H92"/>
  <c r="I92" s="1"/>
  <c r="H93"/>
  <c r="I93" s="1"/>
  <c r="H94"/>
  <c r="I94" s="1"/>
  <c r="H95"/>
  <c r="I95" s="1"/>
  <c r="H96"/>
  <c r="I96" s="1"/>
  <c r="H97"/>
  <c r="I97" s="1"/>
  <c r="H98"/>
  <c r="I98" s="1"/>
  <c r="H100"/>
  <c r="I100" s="1"/>
  <c r="H101"/>
  <c r="I101" s="1"/>
  <c r="H102"/>
  <c r="I102" s="1"/>
  <c r="H103"/>
  <c r="I103" s="1"/>
  <c r="H104"/>
  <c r="I104" s="1"/>
  <c r="H105"/>
  <c r="I105" s="1"/>
  <c r="H106"/>
  <c r="I106" s="1"/>
  <c r="H108"/>
  <c r="I108" s="1"/>
  <c r="I107" s="1"/>
  <c r="H11"/>
  <c r="I11" s="1"/>
  <c r="H10"/>
  <c r="I10" s="1"/>
  <c r="G11"/>
  <c r="G13"/>
  <c r="G14"/>
  <c r="G15"/>
  <c r="G17"/>
  <c r="G18"/>
  <c r="G19"/>
  <c r="G20"/>
  <c r="G21"/>
  <c r="G22"/>
  <c r="G24"/>
  <c r="G25"/>
  <c r="G26"/>
  <c r="G27"/>
  <c r="G28"/>
  <c r="G30"/>
  <c r="G31"/>
  <c r="G32"/>
  <c r="G33"/>
  <c r="G36"/>
  <c r="G37"/>
  <c r="G38"/>
  <c r="G39"/>
  <c r="G40"/>
  <c r="G41"/>
  <c r="G43"/>
  <c r="G44"/>
  <c r="G45"/>
  <c r="G46"/>
  <c r="G47"/>
  <c r="G48"/>
  <c r="G49"/>
  <c r="G50"/>
  <c r="G51"/>
  <c r="G52"/>
  <c r="G54"/>
  <c r="G55"/>
  <c r="G56"/>
  <c r="G58"/>
  <c r="G59"/>
  <c r="G60"/>
  <c r="G61"/>
  <c r="G62"/>
  <c r="G63"/>
  <c r="G64"/>
  <c r="G65"/>
  <c r="G66"/>
  <c r="G67"/>
  <c r="G68"/>
  <c r="G69"/>
  <c r="G70"/>
  <c r="G74"/>
  <c r="G80"/>
  <c r="G82"/>
  <c r="G83"/>
  <c r="G84"/>
  <c r="G85"/>
  <c r="G86"/>
  <c r="G87"/>
  <c r="G88"/>
  <c r="G89"/>
  <c r="G90"/>
  <c r="G92"/>
  <c r="G93"/>
  <c r="G94"/>
  <c r="G95"/>
  <c r="G96"/>
  <c r="G97"/>
  <c r="G98"/>
  <c r="G100"/>
  <c r="G101"/>
  <c r="G102"/>
  <c r="G103"/>
  <c r="G104"/>
  <c r="G105"/>
  <c r="G106"/>
  <c r="G108"/>
  <c r="G107" s="1"/>
  <c r="G10"/>
  <c r="G9" s="1"/>
  <c r="I82" i="7"/>
  <c r="I83"/>
  <c r="I84"/>
  <c r="G11"/>
  <c r="G13"/>
  <c r="G14"/>
  <c r="G15"/>
  <c r="G17"/>
  <c r="G18"/>
  <c r="G19"/>
  <c r="G20"/>
  <c r="G21"/>
  <c r="G22"/>
  <c r="G24"/>
  <c r="G25"/>
  <c r="G26"/>
  <c r="G27"/>
  <c r="G28"/>
  <c r="G30"/>
  <c r="G31"/>
  <c r="G32"/>
  <c r="G34"/>
  <c r="G35"/>
  <c r="G36"/>
  <c r="G37"/>
  <c r="G38"/>
  <c r="G39"/>
  <c r="G41"/>
  <c r="G42"/>
  <c r="G43"/>
  <c r="G44"/>
  <c r="G45"/>
  <c r="G46"/>
  <c r="G47"/>
  <c r="G48"/>
  <c r="G49"/>
  <c r="G50"/>
  <c r="G52"/>
  <c r="G53"/>
  <c r="G54"/>
  <c r="G56"/>
  <c r="G57"/>
  <c r="G58"/>
  <c r="G59"/>
  <c r="G60"/>
  <c r="G61"/>
  <c r="G62"/>
  <c r="G63"/>
  <c r="G65"/>
  <c r="G66"/>
  <c r="G67"/>
  <c r="G68"/>
  <c r="G78"/>
  <c r="G80"/>
  <c r="G81"/>
  <c r="G82"/>
  <c r="G83"/>
  <c r="G84"/>
  <c r="G85"/>
  <c r="G86"/>
  <c r="G87"/>
  <c r="G88"/>
  <c r="G90"/>
  <c r="G91"/>
  <c r="G92"/>
  <c r="G93"/>
  <c r="G94"/>
  <c r="G95"/>
  <c r="G96"/>
  <c r="G98"/>
  <c r="G99"/>
  <c r="G100"/>
  <c r="G101"/>
  <c r="G102"/>
  <c r="G103"/>
  <c r="G104"/>
  <c r="G106"/>
  <c r="G105" s="1"/>
  <c r="H11"/>
  <c r="I11" s="1"/>
  <c r="H13"/>
  <c r="I13" s="1"/>
  <c r="H14"/>
  <c r="I14" s="1"/>
  <c r="H15"/>
  <c r="I15" s="1"/>
  <c r="H17"/>
  <c r="I17" s="1"/>
  <c r="H18"/>
  <c r="I18" s="1"/>
  <c r="H19"/>
  <c r="I19" s="1"/>
  <c r="H20"/>
  <c r="I20" s="1"/>
  <c r="H21"/>
  <c r="I21" s="1"/>
  <c r="H22"/>
  <c r="I22" s="1"/>
  <c r="H24"/>
  <c r="I24" s="1"/>
  <c r="H25"/>
  <c r="I25" s="1"/>
  <c r="H26"/>
  <c r="I26" s="1"/>
  <c r="H27"/>
  <c r="I27" s="1"/>
  <c r="H28"/>
  <c r="I28" s="1"/>
  <c r="H30"/>
  <c r="I30" s="1"/>
  <c r="H31"/>
  <c r="I31" s="1"/>
  <c r="H32"/>
  <c r="I32" s="1"/>
  <c r="H34"/>
  <c r="I34" s="1"/>
  <c r="H35"/>
  <c r="I35" s="1"/>
  <c r="H36"/>
  <c r="I36" s="1"/>
  <c r="H37"/>
  <c r="I37" s="1"/>
  <c r="H38"/>
  <c r="I38" s="1"/>
  <c r="H39"/>
  <c r="I39" s="1"/>
  <c r="H41"/>
  <c r="I41" s="1"/>
  <c r="H42"/>
  <c r="I42" s="1"/>
  <c r="H43"/>
  <c r="I43" s="1"/>
  <c r="H44"/>
  <c r="I44" s="1"/>
  <c r="H45"/>
  <c r="I45" s="1"/>
  <c r="H46"/>
  <c r="I46" s="1"/>
  <c r="H47"/>
  <c r="I47" s="1"/>
  <c r="H48"/>
  <c r="I48" s="1"/>
  <c r="H49"/>
  <c r="I49" s="1"/>
  <c r="H50"/>
  <c r="I50" s="1"/>
  <c r="H52"/>
  <c r="I52" s="1"/>
  <c r="H53"/>
  <c r="I53" s="1"/>
  <c r="H54"/>
  <c r="I54" s="1"/>
  <c r="H56"/>
  <c r="I56" s="1"/>
  <c r="H57"/>
  <c r="I57" s="1"/>
  <c r="H58"/>
  <c r="I58" s="1"/>
  <c r="H60"/>
  <c r="I60" s="1"/>
  <c r="H61"/>
  <c r="I61" s="1"/>
  <c r="H62"/>
  <c r="I62" s="1"/>
  <c r="H63"/>
  <c r="I63" s="1"/>
  <c r="H65"/>
  <c r="I65" s="1"/>
  <c r="H66"/>
  <c r="I66" s="1"/>
  <c r="H67"/>
  <c r="I67" s="1"/>
  <c r="H68"/>
  <c r="I68" s="1"/>
  <c r="H78"/>
  <c r="I78" s="1"/>
  <c r="H80"/>
  <c r="I80" s="1"/>
  <c r="H81"/>
  <c r="I81" s="1"/>
  <c r="H85"/>
  <c r="I85" s="1"/>
  <c r="H86"/>
  <c r="I86" s="1"/>
  <c r="H87"/>
  <c r="I87" s="1"/>
  <c r="H88"/>
  <c r="I88" s="1"/>
  <c r="H90"/>
  <c r="I90" s="1"/>
  <c r="H91"/>
  <c r="I91" s="1"/>
  <c r="H92"/>
  <c r="I92" s="1"/>
  <c r="H93"/>
  <c r="I93" s="1"/>
  <c r="H94"/>
  <c r="I94" s="1"/>
  <c r="H95"/>
  <c r="I95" s="1"/>
  <c r="H96"/>
  <c r="I96" s="1"/>
  <c r="H98"/>
  <c r="I98" s="1"/>
  <c r="H99"/>
  <c r="I99" s="1"/>
  <c r="H100"/>
  <c r="I100" s="1"/>
  <c r="H101"/>
  <c r="I101" s="1"/>
  <c r="H102"/>
  <c r="I102" s="1"/>
  <c r="H103"/>
  <c r="I103" s="1"/>
  <c r="H104"/>
  <c r="I104" s="1"/>
  <c r="H106"/>
  <c r="I106" s="1"/>
  <c r="I105" s="1"/>
  <c r="H10"/>
  <c r="I10" s="1"/>
  <c r="I9" s="1"/>
  <c r="G10"/>
  <c r="G9" s="1"/>
  <c r="E116" i="22"/>
  <c r="E114"/>
  <c r="E113"/>
  <c r="I119"/>
  <c r="I120" s="1"/>
  <c r="H114"/>
  <c r="G110"/>
  <c r="E103"/>
  <c r="E101"/>
  <c r="E100"/>
  <c r="I110"/>
  <c r="I109"/>
  <c r="I107"/>
  <c r="I106"/>
  <c r="H101"/>
  <c r="G94"/>
  <c r="G93"/>
  <c r="G96"/>
  <c r="I96" s="1"/>
  <c r="G97"/>
  <c r="E90"/>
  <c r="E88"/>
  <c r="E87"/>
  <c r="I97"/>
  <c r="I94"/>
  <c r="I93"/>
  <c r="H88"/>
  <c r="G84"/>
  <c r="E77"/>
  <c r="E75"/>
  <c r="E74"/>
  <c r="I84"/>
  <c r="I83"/>
  <c r="I81"/>
  <c r="I80"/>
  <c r="H75"/>
  <c r="G71"/>
  <c r="I71" s="1"/>
  <c r="G70"/>
  <c r="E64"/>
  <c r="E62"/>
  <c r="E61"/>
  <c r="I70"/>
  <c r="I68"/>
  <c r="I67"/>
  <c r="H62"/>
  <c r="I56"/>
  <c r="I57"/>
  <c r="I52"/>
  <c r="I53"/>
  <c r="I48"/>
  <c r="I49"/>
  <c r="I50"/>
  <c r="I51"/>
  <c r="I47"/>
  <c r="G55"/>
  <c r="I55" s="1"/>
  <c r="E42"/>
  <c r="E44"/>
  <c r="E41"/>
  <c r="G38"/>
  <c r="E35"/>
  <c r="E33"/>
  <c r="E32"/>
  <c r="I38"/>
  <c r="I39" s="1"/>
  <c r="H33"/>
  <c r="I29"/>
  <c r="I30" s="1"/>
  <c r="H24"/>
  <c r="I20"/>
  <c r="I19"/>
  <c r="I15"/>
  <c r="I16"/>
  <c r="I17"/>
  <c r="I14"/>
  <c r="G58"/>
  <c r="I58" s="1"/>
  <c r="H42"/>
  <c r="H9"/>
  <c r="G9" i="21"/>
  <c r="H9" s="1"/>
  <c r="I86" i="26" l="1"/>
  <c r="I97"/>
  <c r="I161"/>
  <c r="I188"/>
  <c r="I227"/>
  <c r="I247"/>
  <c r="I243"/>
  <c r="I78"/>
  <c r="I197"/>
  <c r="G40" i="25"/>
  <c r="G66"/>
  <c r="I12" i="7"/>
  <c r="G51"/>
  <c r="G53" i="18"/>
  <c r="I20" i="11"/>
  <c r="I177" i="26"/>
  <c r="I89" i="7"/>
  <c r="I29"/>
  <c r="G12"/>
  <c r="I29" i="18"/>
  <c r="I49" i="11"/>
  <c r="G44" i="25"/>
  <c r="G62"/>
  <c r="G98" s="1"/>
  <c r="I165" i="26"/>
  <c r="I40" i="7"/>
  <c r="I97"/>
  <c r="I33"/>
  <c r="I23"/>
  <c r="G29"/>
  <c r="G89"/>
  <c r="G33"/>
  <c r="G23"/>
  <c r="G16"/>
  <c r="G99" i="18"/>
  <c r="I99"/>
  <c r="I16" i="7"/>
  <c r="G79"/>
  <c r="G35" i="18"/>
  <c r="I23"/>
  <c r="F39" i="20" s="1"/>
  <c r="G39" s="1"/>
  <c r="I53" i="18"/>
  <c r="I35"/>
  <c r="F41" i="20" s="1"/>
  <c r="G41" s="1"/>
  <c r="I51" i="7"/>
  <c r="G97"/>
  <c r="G40"/>
  <c r="G23" i="18"/>
  <c r="I12"/>
  <c r="I42"/>
  <c r="J67" i="26"/>
  <c r="G91" i="18"/>
  <c r="G42"/>
  <c r="G12"/>
  <c r="I91"/>
  <c r="G81"/>
  <c r="G29" i="25"/>
  <c r="I44"/>
  <c r="F72" i="20" s="1"/>
  <c r="G72" s="1"/>
  <c r="G63" i="25"/>
  <c r="J150" i="26"/>
  <c r="I16" i="18"/>
  <c r="G13" i="25"/>
  <c r="G86"/>
  <c r="I193" i="26"/>
  <c r="I207"/>
  <c r="G57" i="18"/>
  <c r="G29"/>
  <c r="G16"/>
  <c r="G9" i="25"/>
  <c r="I13"/>
  <c r="F67" i="20" s="1"/>
  <c r="G67" s="1"/>
  <c r="G16" i="25"/>
  <c r="G22"/>
  <c r="G65"/>
  <c r="G68"/>
  <c r="I234" i="26"/>
  <c r="I9" i="25"/>
  <c r="F66" i="20" s="1"/>
  <c r="G66" s="1"/>
  <c r="I16" i="25"/>
  <c r="F68" i="20" s="1"/>
  <c r="G68" s="1"/>
  <c r="I22" i="25"/>
  <c r="F69" i="20" s="1"/>
  <c r="G69" s="1"/>
  <c r="I53" i="26"/>
  <c r="J54"/>
  <c r="E19"/>
  <c r="I19" s="1"/>
  <c r="I17" s="1"/>
  <c r="E15"/>
  <c r="I15" s="1"/>
  <c r="I13" s="1"/>
  <c r="J136"/>
  <c r="I135"/>
  <c r="I58" i="25"/>
  <c r="F73" i="20" s="1"/>
  <c r="G73" s="1"/>
  <c r="I68" i="25"/>
  <c r="F74" i="20" s="1"/>
  <c r="G74" s="1"/>
  <c r="I78" i="25"/>
  <c r="F75" i="20" s="1"/>
  <c r="G75" s="1"/>
  <c r="I86" i="25"/>
  <c r="F76" i="20" s="1"/>
  <c r="G76" s="1"/>
  <c r="I29" i="25"/>
  <c r="I40"/>
  <c r="F71" i="20" s="1"/>
  <c r="G71" s="1"/>
  <c r="G59" i="25"/>
  <c r="G58" s="1"/>
  <c r="G96" s="1"/>
  <c r="G11" i="20"/>
  <c r="I161" i="24"/>
  <c r="I181"/>
  <c r="I86"/>
  <c r="I48"/>
  <c r="I159" s="1"/>
  <c r="I135" s="1"/>
  <c r="I97"/>
  <c r="I130"/>
  <c r="I207"/>
  <c r="I243"/>
  <c r="I239"/>
  <c r="I45"/>
  <c r="I227"/>
  <c r="J67"/>
  <c r="I177"/>
  <c r="I188"/>
  <c r="I197"/>
  <c r="I234"/>
  <c r="I247"/>
  <c r="I78"/>
  <c r="J150"/>
  <c r="I165"/>
  <c r="I193"/>
  <c r="G22" i="23"/>
  <c r="G16"/>
  <c r="G40"/>
  <c r="G63"/>
  <c r="G59"/>
  <c r="G61"/>
  <c r="G66"/>
  <c r="G13"/>
  <c r="G53"/>
  <c r="G44" s="1"/>
  <c r="G60"/>
  <c r="G65"/>
  <c r="G9"/>
  <c r="G29"/>
  <c r="G98"/>
  <c r="G64"/>
  <c r="I78"/>
  <c r="F61" i="20" s="1"/>
  <c r="G61" s="1"/>
  <c r="H62" i="23"/>
  <c r="I62" s="1"/>
  <c r="I58" s="1"/>
  <c r="F59" i="20" s="1"/>
  <c r="G59" s="1"/>
  <c r="G78" i="23"/>
  <c r="I16"/>
  <c r="F54" i="20" s="1"/>
  <c r="G54" s="1"/>
  <c r="I44" i="23"/>
  <c r="F58" i="20" s="1"/>
  <c r="G58" s="1"/>
  <c r="I53" i="24"/>
  <c r="J54"/>
  <c r="J136"/>
  <c r="E15"/>
  <c r="I15" s="1"/>
  <c r="I13" s="1"/>
  <c r="I9" i="23"/>
  <c r="F52" i="20" s="1"/>
  <c r="G52" s="1"/>
  <c r="I22" i="23"/>
  <c r="F55" i="20" s="1"/>
  <c r="G55" s="1"/>
  <c r="I40" i="23"/>
  <c r="F57" i="20" s="1"/>
  <c r="G57" s="1"/>
  <c r="I86" i="23"/>
  <c r="F62" i="20" s="1"/>
  <c r="G62" s="1"/>
  <c r="I13" i="23"/>
  <c r="F53" i="20" s="1"/>
  <c r="G53" s="1"/>
  <c r="I29" i="23"/>
  <c r="F56" i="20" s="1"/>
  <c r="G56" s="1"/>
  <c r="I68" i="23"/>
  <c r="F60" i="20" s="1"/>
  <c r="G60" s="1"/>
  <c r="I57" i="18"/>
  <c r="I79" i="7"/>
  <c r="I81" i="18"/>
  <c r="I111" i="22"/>
  <c r="I98"/>
  <c r="I85"/>
  <c r="I72"/>
  <c r="I59"/>
  <c r="I21"/>
  <c r="C9" i="21"/>
  <c r="F9"/>
  <c r="A22"/>
  <c r="G51" i="20" l="1"/>
  <c r="C19" i="17" s="1"/>
  <c r="I96" i="25"/>
  <c r="I99" s="1"/>
  <c r="H5" s="1"/>
  <c r="F70" i="20"/>
  <c r="G70" s="1"/>
  <c r="G65" s="1"/>
  <c r="C21" i="17" s="1"/>
  <c r="G97" i="25"/>
  <c r="G58" i="23"/>
  <c r="G96" s="1"/>
  <c r="I96"/>
  <c r="I99" s="1"/>
  <c r="H5" s="1"/>
  <c r="H36" i="20"/>
  <c r="G64" i="11"/>
  <c r="I64" s="1"/>
  <c r="I65" s="1"/>
  <c r="H53"/>
  <c r="G16" i="21"/>
  <c r="C16"/>
  <c r="G15"/>
  <c r="C15"/>
  <c r="G12"/>
  <c r="F12" s="1"/>
  <c r="K17" i="20"/>
  <c r="L17" s="1"/>
  <c r="K16"/>
  <c r="L16" s="1"/>
  <c r="D100" i="25" l="1"/>
  <c r="F21" i="17"/>
  <c r="D21"/>
  <c r="H21"/>
  <c r="G21"/>
  <c r="E21"/>
  <c r="G97" i="23"/>
  <c r="D19" i="17"/>
  <c r="H19"/>
  <c r="E19"/>
  <c r="G19"/>
  <c r="F19"/>
  <c r="G17" i="21"/>
  <c r="C17"/>
  <c r="C12"/>
  <c r="H12"/>
  <c r="C13" i="17"/>
  <c r="G20" i="21"/>
  <c r="E22" s="1"/>
  <c r="D100" i="23" l="1"/>
  <c r="P19" i="17"/>
  <c r="E13"/>
  <c r="I13"/>
  <c r="M13"/>
  <c r="F13"/>
  <c r="J13"/>
  <c r="N13"/>
  <c r="G13"/>
  <c r="K13"/>
  <c r="H13"/>
  <c r="L13"/>
  <c r="P21"/>
  <c r="H19" i="20"/>
  <c r="H20" s="1"/>
  <c r="A25" i="21"/>
  <c r="E265" i="19" l="1"/>
  <c r="I265" s="1"/>
  <c r="E182"/>
  <c r="I182" s="1"/>
  <c r="I146"/>
  <c r="E146"/>
  <c r="E103"/>
  <c r="I122"/>
  <c r="I121" s="1"/>
  <c r="I251"/>
  <c r="I437"/>
  <c r="I436" s="1"/>
  <c r="I433"/>
  <c r="I432" s="1"/>
  <c r="I430"/>
  <c r="I429" s="1"/>
  <c r="I427"/>
  <c r="I426" s="1"/>
  <c r="I424"/>
  <c r="I423" s="1"/>
  <c r="I421"/>
  <c r="I420" s="1"/>
  <c r="I418"/>
  <c r="I417" s="1"/>
  <c r="I415"/>
  <c r="I414" s="1"/>
  <c r="I411"/>
  <c r="I410" s="1"/>
  <c r="I408"/>
  <c r="I407" s="1"/>
  <c r="I405"/>
  <c r="I404" s="1"/>
  <c r="I402"/>
  <c r="I401" s="1"/>
  <c r="I399"/>
  <c r="I398" s="1"/>
  <c r="I396"/>
  <c r="I395" s="1"/>
  <c r="I393"/>
  <c r="I392" s="1"/>
  <c r="I389"/>
  <c r="I388" s="1"/>
  <c r="I386"/>
  <c r="I385" s="1"/>
  <c r="I383"/>
  <c r="I382" s="1"/>
  <c r="I380"/>
  <c r="I379" s="1"/>
  <c r="I377"/>
  <c r="I376" s="1"/>
  <c r="I374"/>
  <c r="I373" s="1"/>
  <c r="I371"/>
  <c r="I370" s="1"/>
  <c r="I368"/>
  <c r="I367" s="1"/>
  <c r="I365"/>
  <c r="I364" s="1"/>
  <c r="I361"/>
  <c r="I360"/>
  <c r="I359"/>
  <c r="I356"/>
  <c r="I355"/>
  <c r="I352"/>
  <c r="I351"/>
  <c r="I348"/>
  <c r="I347"/>
  <c r="I346"/>
  <c r="I343"/>
  <c r="I342" s="1"/>
  <c r="I340"/>
  <c r="I339"/>
  <c r="E336"/>
  <c r="I336" s="1"/>
  <c r="I335" s="1"/>
  <c r="E333"/>
  <c r="I333" s="1"/>
  <c r="I332" s="1"/>
  <c r="I330"/>
  <c r="I329" s="1"/>
  <c r="I326"/>
  <c r="I325" s="1"/>
  <c r="I323"/>
  <c r="I322" s="1"/>
  <c r="E320"/>
  <c r="I320" s="1"/>
  <c r="I319"/>
  <c r="E316"/>
  <c r="I316" s="1"/>
  <c r="I315" s="1"/>
  <c r="E313"/>
  <c r="I313" s="1"/>
  <c r="I312" s="1"/>
  <c r="I310"/>
  <c r="I309"/>
  <c r="I306"/>
  <c r="I305"/>
  <c r="I302"/>
  <c r="I301"/>
  <c r="I300"/>
  <c r="I297"/>
  <c r="I296" s="1"/>
  <c r="I294"/>
  <c r="I293"/>
  <c r="E290"/>
  <c r="I290" s="1"/>
  <c r="I289"/>
  <c r="I286"/>
  <c r="I285" s="1"/>
  <c r="I283"/>
  <c r="I282" s="1"/>
  <c r="I279"/>
  <c r="I278"/>
  <c r="I277"/>
  <c r="I274"/>
  <c r="I273"/>
  <c r="I269"/>
  <c r="I268"/>
  <c r="I267"/>
  <c r="I266"/>
  <c r="G264"/>
  <c r="I264" s="1"/>
  <c r="I263"/>
  <c r="I262"/>
  <c r="I260"/>
  <c r="I259"/>
  <c r="I258"/>
  <c r="I257"/>
  <c r="I256"/>
  <c r="G255"/>
  <c r="I255" s="1"/>
  <c r="G254"/>
  <c r="I254" s="1"/>
  <c r="I253"/>
  <c r="I252"/>
  <c r="I250"/>
  <c r="I249"/>
  <c r="E248"/>
  <c r="I248" s="1"/>
  <c r="I243"/>
  <c r="I242"/>
  <c r="I239"/>
  <c r="I238"/>
  <c r="I235"/>
  <c r="I234" s="1"/>
  <c r="I232"/>
  <c r="I231" s="1"/>
  <c r="I229"/>
  <c r="I228" s="1"/>
  <c r="I226"/>
  <c r="I225" s="1"/>
  <c r="I223"/>
  <c r="I222" s="1"/>
  <c r="I220"/>
  <c r="I219" s="1"/>
  <c r="I217"/>
  <c r="I216" s="1"/>
  <c r="I214"/>
  <c r="I213" s="1"/>
  <c r="I210"/>
  <c r="I209"/>
  <c r="I206"/>
  <c r="I205"/>
  <c r="I204"/>
  <c r="I203"/>
  <c r="I202"/>
  <c r="I201"/>
  <c r="I200"/>
  <c r="I199"/>
  <c r="I198"/>
  <c r="I195"/>
  <c r="I194"/>
  <c r="I193"/>
  <c r="I192"/>
  <c r="I191"/>
  <c r="I190"/>
  <c r="I187"/>
  <c r="I186"/>
  <c r="I185"/>
  <c r="I184"/>
  <c r="I183"/>
  <c r="G181"/>
  <c r="I181" s="1"/>
  <c r="I180"/>
  <c r="I179"/>
  <c r="I177"/>
  <c r="I176"/>
  <c r="I175"/>
  <c r="I174"/>
  <c r="I173"/>
  <c r="G172"/>
  <c r="I172" s="1"/>
  <c r="G171"/>
  <c r="I171" s="1"/>
  <c r="I170"/>
  <c r="I169"/>
  <c r="I168"/>
  <c r="I167"/>
  <c r="E166"/>
  <c r="I166" s="1"/>
  <c r="I162"/>
  <c r="I161"/>
  <c r="E160"/>
  <c r="I160" s="1"/>
  <c r="I157"/>
  <c r="I156"/>
  <c r="I155"/>
  <c r="I154"/>
  <c r="I153"/>
  <c r="I151"/>
  <c r="I150"/>
  <c r="I149"/>
  <c r="I148"/>
  <c r="I147"/>
  <c r="G145"/>
  <c r="I145" s="1"/>
  <c r="I144"/>
  <c r="I143"/>
  <c r="I141"/>
  <c r="I140"/>
  <c r="I139"/>
  <c r="I138"/>
  <c r="I137"/>
  <c r="G136"/>
  <c r="I136" s="1"/>
  <c r="G135"/>
  <c r="I135" s="1"/>
  <c r="I134"/>
  <c r="I133"/>
  <c r="I132"/>
  <c r="I131"/>
  <c r="E130"/>
  <c r="I130" s="1"/>
  <c r="I119"/>
  <c r="I118" s="1"/>
  <c r="I116"/>
  <c r="I115" s="1"/>
  <c r="I113"/>
  <c r="I112" s="1"/>
  <c r="I109"/>
  <c r="I108"/>
  <c r="I107"/>
  <c r="I106"/>
  <c r="I105"/>
  <c r="I104"/>
  <c r="I103"/>
  <c r="G102"/>
  <c r="I102" s="1"/>
  <c r="G101"/>
  <c r="I101" s="1"/>
  <c r="I100"/>
  <c r="I99"/>
  <c r="I98"/>
  <c r="E97"/>
  <c r="I97" s="1"/>
  <c r="I94"/>
  <c r="I93"/>
  <c r="I90"/>
  <c r="I89"/>
  <c r="I88"/>
  <c r="I85"/>
  <c r="I84" s="1"/>
  <c r="E82"/>
  <c r="I82" s="1"/>
  <c r="E81"/>
  <c r="I81" s="1"/>
  <c r="E80"/>
  <c r="I80" s="1"/>
  <c r="I79"/>
  <c r="I78"/>
  <c r="G77"/>
  <c r="I77" s="1"/>
  <c r="I73"/>
  <c r="I72"/>
  <c r="I71"/>
  <c r="I70"/>
  <c r="I69"/>
  <c r="I68"/>
  <c r="I65"/>
  <c r="I64"/>
  <c r="I63"/>
  <c r="I62"/>
  <c r="I61"/>
  <c r="I60"/>
  <c r="I59"/>
  <c r="I56"/>
  <c r="I55"/>
  <c r="I54"/>
  <c r="I53"/>
  <c r="I52"/>
  <c r="I49"/>
  <c r="I48"/>
  <c r="I47"/>
  <c r="I46"/>
  <c r="I45"/>
  <c r="I44"/>
  <c r="I41"/>
  <c r="I40"/>
  <c r="I39"/>
  <c r="I38"/>
  <c r="I37"/>
  <c r="I34"/>
  <c r="I33"/>
  <c r="I32"/>
  <c r="I31"/>
  <c r="I30"/>
  <c r="I18"/>
  <c r="I17" s="1"/>
  <c r="I14"/>
  <c r="I13" s="1"/>
  <c r="I11"/>
  <c r="I10" s="1"/>
  <c r="F49" i="20"/>
  <c r="G49" s="1"/>
  <c r="F79" i="18"/>
  <c r="F78"/>
  <c r="F77"/>
  <c r="F76"/>
  <c r="F75"/>
  <c r="F73"/>
  <c r="F72"/>
  <c r="I9"/>
  <c r="I360" i="14"/>
  <c r="I359"/>
  <c r="I356"/>
  <c r="I355"/>
  <c r="I352"/>
  <c r="I351"/>
  <c r="I348"/>
  <c r="I347"/>
  <c r="I346"/>
  <c r="I339"/>
  <c r="I340"/>
  <c r="E336"/>
  <c r="E333"/>
  <c r="I333" s="1"/>
  <c r="E320"/>
  <c r="I320" s="1"/>
  <c r="I319"/>
  <c r="E316"/>
  <c r="I316" s="1"/>
  <c r="I315" s="1"/>
  <c r="E313"/>
  <c r="I313" s="1"/>
  <c r="I310"/>
  <c r="I309"/>
  <c r="I305"/>
  <c r="I300"/>
  <c r="I301"/>
  <c r="I294"/>
  <c r="I289"/>
  <c r="E290"/>
  <c r="I278"/>
  <c r="I269"/>
  <c r="I268"/>
  <c r="I267"/>
  <c r="I266"/>
  <c r="I265"/>
  <c r="I264"/>
  <c r="G263"/>
  <c r="I263" s="1"/>
  <c r="I262"/>
  <c r="I261"/>
  <c r="I259"/>
  <c r="I258"/>
  <c r="I257"/>
  <c r="I256"/>
  <c r="I255"/>
  <c r="G254"/>
  <c r="I254" s="1"/>
  <c r="G253"/>
  <c r="I253" s="1"/>
  <c r="I252"/>
  <c r="I251"/>
  <c r="I250"/>
  <c r="I249"/>
  <c r="E248"/>
  <c r="I248" s="1"/>
  <c r="I243"/>
  <c r="I242"/>
  <c r="I238"/>
  <c r="I226"/>
  <c r="I225" s="1"/>
  <c r="I220"/>
  <c r="I217"/>
  <c r="I216" s="1"/>
  <c r="I210"/>
  <c r="I208"/>
  <c r="I204"/>
  <c r="I203"/>
  <c r="I205"/>
  <c r="I202"/>
  <c r="I201"/>
  <c r="I200"/>
  <c r="I199"/>
  <c r="I198"/>
  <c r="I197"/>
  <c r="I190"/>
  <c r="I191"/>
  <c r="I189"/>
  <c r="I192"/>
  <c r="I193"/>
  <c r="I186"/>
  <c r="I185"/>
  <c r="I184"/>
  <c r="I183"/>
  <c r="I182"/>
  <c r="I181"/>
  <c r="G180"/>
  <c r="I180" s="1"/>
  <c r="I179"/>
  <c r="I178"/>
  <c r="I176"/>
  <c r="I175"/>
  <c r="I174"/>
  <c r="I173"/>
  <c r="I172"/>
  <c r="G171"/>
  <c r="I171" s="1"/>
  <c r="G170"/>
  <c r="I170" s="1"/>
  <c r="I169"/>
  <c r="I168"/>
  <c r="I167"/>
  <c r="I166"/>
  <c r="E165"/>
  <c r="I165" s="1"/>
  <c r="E159"/>
  <c r="I159" s="1"/>
  <c r="I160"/>
  <c r="I156"/>
  <c r="I155"/>
  <c r="I154"/>
  <c r="I153"/>
  <c r="I152"/>
  <c r="I147"/>
  <c r="I150"/>
  <c r="I149"/>
  <c r="I148"/>
  <c r="G144"/>
  <c r="I144" s="1"/>
  <c r="I142"/>
  <c r="I143"/>
  <c r="I145"/>
  <c r="I130"/>
  <c r="E129"/>
  <c r="I129" s="1"/>
  <c r="I140"/>
  <c r="I139"/>
  <c r="I138"/>
  <c r="I137"/>
  <c r="I136"/>
  <c r="I146"/>
  <c r="G135"/>
  <c r="I135" s="1"/>
  <c r="G134"/>
  <c r="I134" s="1"/>
  <c r="I133"/>
  <c r="I132"/>
  <c r="I131"/>
  <c r="E102"/>
  <c r="G107"/>
  <c r="I107" s="1"/>
  <c r="G106"/>
  <c r="I106" s="1"/>
  <c r="I114"/>
  <c r="I110"/>
  <c r="I111"/>
  <c r="I112"/>
  <c r="I113"/>
  <c r="I102"/>
  <c r="I103"/>
  <c r="I104"/>
  <c r="I105"/>
  <c r="I108"/>
  <c r="I109"/>
  <c r="I98"/>
  <c r="I93"/>
  <c r="I94"/>
  <c r="I90"/>
  <c r="E87"/>
  <c r="I87" s="1"/>
  <c r="E86"/>
  <c r="E85"/>
  <c r="I85" s="1"/>
  <c r="G82"/>
  <c r="I82" s="1"/>
  <c r="I84"/>
  <c r="I83"/>
  <c r="I69"/>
  <c r="I65"/>
  <c r="I66"/>
  <c r="I63"/>
  <c r="I64"/>
  <c r="I78"/>
  <c r="I77"/>
  <c r="I76"/>
  <c r="I75"/>
  <c r="I74"/>
  <c r="I73"/>
  <c r="I72"/>
  <c r="I60"/>
  <c r="I59"/>
  <c r="I58"/>
  <c r="I57"/>
  <c r="I56"/>
  <c r="I55"/>
  <c r="I52"/>
  <c r="I51"/>
  <c r="I50"/>
  <c r="I49"/>
  <c r="I48"/>
  <c r="I47"/>
  <c r="I46"/>
  <c r="I43"/>
  <c r="I42"/>
  <c r="I41"/>
  <c r="I40"/>
  <c r="I39"/>
  <c r="I38"/>
  <c r="I35"/>
  <c r="I30"/>
  <c r="I31"/>
  <c r="I32"/>
  <c r="I33"/>
  <c r="I18"/>
  <c r="I433"/>
  <c r="I432" s="1"/>
  <c r="I430"/>
  <c r="I429" s="1"/>
  <c r="I427"/>
  <c r="I426" s="1"/>
  <c r="I411"/>
  <c r="I410" s="1"/>
  <c r="I408"/>
  <c r="I407" s="1"/>
  <c r="I405"/>
  <c r="I404" s="1"/>
  <c r="I402"/>
  <c r="I401" s="1"/>
  <c r="I389"/>
  <c r="I388" s="1"/>
  <c r="I386"/>
  <c r="I385" s="1"/>
  <c r="I383"/>
  <c r="I382" s="1"/>
  <c r="I380"/>
  <c r="I379" s="1"/>
  <c r="I377"/>
  <c r="I376" s="1"/>
  <c r="I374"/>
  <c r="I373" s="1"/>
  <c r="I371"/>
  <c r="I370" s="1"/>
  <c r="I361"/>
  <c r="I343"/>
  <c r="I342" s="1"/>
  <c r="I326"/>
  <c r="I323"/>
  <c r="I306"/>
  <c r="I302"/>
  <c r="I297"/>
  <c r="I293"/>
  <c r="I292" s="1"/>
  <c r="I239"/>
  <c r="I235"/>
  <c r="I234" s="1"/>
  <c r="I232"/>
  <c r="I231" s="1"/>
  <c r="I229"/>
  <c r="I228" s="1"/>
  <c r="I209"/>
  <c r="I194"/>
  <c r="I124"/>
  <c r="I99"/>
  <c r="I95"/>
  <c r="I68"/>
  <c r="I67"/>
  <c r="I24" i="16"/>
  <c r="I25" s="1"/>
  <c r="I26" s="1"/>
  <c r="F24"/>
  <c r="F25" s="1"/>
  <c r="F26" s="1"/>
  <c r="C24"/>
  <c r="C25" s="1"/>
  <c r="C26" s="1"/>
  <c r="F77" i="7"/>
  <c r="F76"/>
  <c r="F74"/>
  <c r="F75"/>
  <c r="F73"/>
  <c r="F72"/>
  <c r="F64"/>
  <c r="F71"/>
  <c r="F70"/>
  <c r="G29" i="11"/>
  <c r="I29" s="1"/>
  <c r="G33"/>
  <c r="I33" s="1"/>
  <c r="G32"/>
  <c r="I32" s="1"/>
  <c r="G30"/>
  <c r="I30" s="1"/>
  <c r="H24"/>
  <c r="F33" i="20"/>
  <c r="G33" s="1"/>
  <c r="H73" i="7" l="1"/>
  <c r="I73" s="1"/>
  <c r="G73"/>
  <c r="G109" s="1"/>
  <c r="H77"/>
  <c r="I77" s="1"/>
  <c r="G77"/>
  <c r="H71"/>
  <c r="I71" s="1"/>
  <c r="G71"/>
  <c r="G75"/>
  <c r="H75"/>
  <c r="I75" s="1"/>
  <c r="H76" i="18"/>
  <c r="I76" s="1"/>
  <c r="G76"/>
  <c r="G74" i="7"/>
  <c r="H74"/>
  <c r="I74" s="1"/>
  <c r="H72" i="18"/>
  <c r="I72" s="1"/>
  <c r="G72"/>
  <c r="G77"/>
  <c r="H77"/>
  <c r="I77" s="1"/>
  <c r="I34" i="11"/>
  <c r="G76" i="7"/>
  <c r="H76"/>
  <c r="I76" s="1"/>
  <c r="H73" i="18"/>
  <c r="I73" s="1"/>
  <c r="G73"/>
  <c r="H78"/>
  <c r="I78" s="1"/>
  <c r="G78"/>
  <c r="H70" i="7"/>
  <c r="I70" s="1"/>
  <c r="G70"/>
  <c r="G75" i="18"/>
  <c r="G111" s="1"/>
  <c r="H75"/>
  <c r="I75" s="1"/>
  <c r="G79"/>
  <c r="H79"/>
  <c r="I79" s="1"/>
  <c r="G72" i="7"/>
  <c r="H72"/>
  <c r="I72" s="1"/>
  <c r="G64"/>
  <c r="G55" s="1"/>
  <c r="H64"/>
  <c r="I64" s="1"/>
  <c r="I55" s="1"/>
  <c r="I354" i="14"/>
  <c r="I350"/>
  <c r="I345"/>
  <c r="F48" i="20"/>
  <c r="G48" s="1"/>
  <c r="F40"/>
  <c r="G40" s="1"/>
  <c r="I299" i="19"/>
  <c r="I345"/>
  <c r="I189"/>
  <c r="I92"/>
  <c r="I36"/>
  <c r="J152"/>
  <c r="I159"/>
  <c r="I270" s="1"/>
  <c r="I246" s="1"/>
  <c r="I241"/>
  <c r="J261"/>
  <c r="I237"/>
  <c r="I29"/>
  <c r="I96"/>
  <c r="I288"/>
  <c r="I43"/>
  <c r="I67"/>
  <c r="I308"/>
  <c r="I276"/>
  <c r="J178"/>
  <c r="I51"/>
  <c r="I208"/>
  <c r="I304"/>
  <c r="I350"/>
  <c r="I358"/>
  <c r="I58"/>
  <c r="I87"/>
  <c r="J165"/>
  <c r="I197"/>
  <c r="I272"/>
  <c r="I292"/>
  <c r="I338"/>
  <c r="I354"/>
  <c r="I128"/>
  <c r="J142"/>
  <c r="E26"/>
  <c r="I26" s="1"/>
  <c r="I24" s="1"/>
  <c r="E22"/>
  <c r="I22" s="1"/>
  <c r="I20" s="1"/>
  <c r="I76"/>
  <c r="J129"/>
  <c r="I318"/>
  <c r="I164"/>
  <c r="J247"/>
  <c r="F37" i="20"/>
  <c r="G37" s="1"/>
  <c r="F36"/>
  <c r="G36" s="1"/>
  <c r="F38"/>
  <c r="G38" s="1"/>
  <c r="F43"/>
  <c r="G43" s="1"/>
  <c r="F44"/>
  <c r="G44" s="1"/>
  <c r="F42"/>
  <c r="G42" s="1"/>
  <c r="F46"/>
  <c r="G46" s="1"/>
  <c r="F47"/>
  <c r="G47" s="1"/>
  <c r="I358" i="14"/>
  <c r="I97"/>
  <c r="I338"/>
  <c r="I237"/>
  <c r="I308"/>
  <c r="I241"/>
  <c r="J260"/>
  <c r="J247"/>
  <c r="J151"/>
  <c r="I196"/>
  <c r="I163"/>
  <c r="I188"/>
  <c r="I207"/>
  <c r="J164"/>
  <c r="J177"/>
  <c r="J128"/>
  <c r="J141"/>
  <c r="I127"/>
  <c r="I92"/>
  <c r="I101"/>
  <c r="I54"/>
  <c r="I71"/>
  <c r="I62"/>
  <c r="I89"/>
  <c r="I37"/>
  <c r="I45"/>
  <c r="I304"/>
  <c r="I296"/>
  <c r="I322"/>
  <c r="I318"/>
  <c r="I312"/>
  <c r="I325"/>
  <c r="I299"/>
  <c r="I123"/>
  <c r="D13" i="17"/>
  <c r="D26" s="1"/>
  <c r="F31" i="20"/>
  <c r="G31" s="1"/>
  <c r="F32"/>
  <c r="G32" s="1"/>
  <c r="I437" i="14"/>
  <c r="I436" s="1"/>
  <c r="I424"/>
  <c r="I423" s="1"/>
  <c r="I421"/>
  <c r="I420" s="1"/>
  <c r="I418"/>
  <c r="I417" s="1"/>
  <c r="I415"/>
  <c r="I414" s="1"/>
  <c r="I399"/>
  <c r="I398" s="1"/>
  <c r="I396"/>
  <c r="I395" s="1"/>
  <c r="I393"/>
  <c r="I392" s="1"/>
  <c r="I290"/>
  <c r="I279"/>
  <c r="I277"/>
  <c r="I274"/>
  <c r="I273"/>
  <c r="I223"/>
  <c r="I222" s="1"/>
  <c r="I219"/>
  <c r="G107" i="7" l="1"/>
  <c r="G108" s="1"/>
  <c r="G110" s="1"/>
  <c r="G69"/>
  <c r="I69"/>
  <c r="G71" i="18"/>
  <c r="G109" s="1"/>
  <c r="I71"/>
  <c r="I109" s="1"/>
  <c r="P13" i="17"/>
  <c r="I107" i="7"/>
  <c r="I276" i="14"/>
  <c r="I288"/>
  <c r="I272"/>
  <c r="H38" i="11"/>
  <c r="F45" i="20" l="1"/>
  <c r="G45" s="1"/>
  <c r="G35" s="1"/>
  <c r="C17" i="17" s="1"/>
  <c r="G110" i="18"/>
  <c r="G112" s="1"/>
  <c r="I112"/>
  <c r="H5" s="1"/>
  <c r="D27" i="17"/>
  <c r="I116" i="18" l="1"/>
  <c r="D113"/>
  <c r="E17" i="17"/>
  <c r="E26" s="1"/>
  <c r="H17"/>
  <c r="G17"/>
  <c r="L17"/>
  <c r="J17"/>
  <c r="F17"/>
  <c r="I17"/>
  <c r="K17"/>
  <c r="F30" i="20"/>
  <c r="G30" s="1"/>
  <c r="E27" i="17" l="1"/>
  <c r="P17"/>
  <c r="I368" i="14"/>
  <c r="I336"/>
  <c r="I330"/>
  <c r="I365"/>
  <c r="I214"/>
  <c r="I161"/>
  <c r="I367" l="1"/>
  <c r="I364"/>
  <c r="I332"/>
  <c r="I329"/>
  <c r="I213"/>
  <c r="I158"/>
  <c r="I270" s="1"/>
  <c r="I246" s="1"/>
  <c r="I121"/>
  <c r="I34"/>
  <c r="I29" s="1"/>
  <c r="I14"/>
  <c r="I13" s="1"/>
  <c r="F27" i="20" l="1"/>
  <c r="G27" s="1"/>
  <c r="I120" i="14"/>
  <c r="I17"/>
  <c r="I286"/>
  <c r="I283"/>
  <c r="I86"/>
  <c r="I81" s="1"/>
  <c r="I11"/>
  <c r="I10" s="1"/>
  <c r="I118" l="1"/>
  <c r="E22"/>
  <c r="I22" s="1"/>
  <c r="I20" s="1"/>
  <c r="E26"/>
  <c r="I26" s="1"/>
  <c r="I24" s="1"/>
  <c r="I335"/>
  <c r="I282"/>
  <c r="I285"/>
  <c r="I117" l="1"/>
  <c r="F28" i="20" l="1"/>
  <c r="G28" s="1"/>
  <c r="F26"/>
  <c r="G26" s="1"/>
  <c r="F29" l="1"/>
  <c r="G29" s="1"/>
  <c r="F23"/>
  <c r="G23" s="1"/>
  <c r="F24"/>
  <c r="G24" s="1"/>
  <c r="F22"/>
  <c r="G22" s="1"/>
  <c r="H10" i="11"/>
  <c r="F21" i="20" l="1"/>
  <c r="G21" s="1"/>
  <c r="F20" l="1"/>
  <c r="G20" s="1"/>
  <c r="I110" i="7" l="1"/>
  <c r="F25" i="20"/>
  <c r="G25" s="1"/>
  <c r="G19" s="1"/>
  <c r="F79" s="1"/>
  <c r="G25" i="21" s="1"/>
  <c r="D111" i="7"/>
  <c r="H25" i="21" l="1"/>
  <c r="H26"/>
  <c r="C25"/>
  <c r="D25"/>
  <c r="F25" s="1"/>
  <c r="C15" i="17"/>
  <c r="H5" i="7"/>
  <c r="H114"/>
  <c r="K80" i="20" l="1"/>
  <c r="L80" s="1"/>
  <c r="J82"/>
  <c r="G15" i="17"/>
  <c r="G26" s="1"/>
  <c r="K15"/>
  <c r="K26" s="1"/>
  <c r="M15"/>
  <c r="M26" s="1"/>
  <c r="N15"/>
  <c r="N26" s="1"/>
  <c r="C24"/>
  <c r="I15"/>
  <c r="I26" s="1"/>
  <c r="J15"/>
  <c r="J26" s="1"/>
  <c r="F15"/>
  <c r="L15"/>
  <c r="L26" s="1"/>
  <c r="H15"/>
  <c r="H26" s="1"/>
  <c r="P15" l="1"/>
  <c r="F26"/>
  <c r="F27" s="1"/>
  <c r="F29" s="1"/>
  <c r="I28"/>
  <c r="K28"/>
  <c r="L28"/>
  <c r="D29"/>
  <c r="D28"/>
  <c r="E28"/>
  <c r="E29"/>
  <c r="G28"/>
  <c r="N28"/>
  <c r="H28"/>
  <c r="J28"/>
  <c r="M28"/>
  <c r="F28" l="1"/>
  <c r="G27"/>
  <c r="G29" l="1"/>
  <c r="H27"/>
  <c r="H29" l="1"/>
  <c r="I27"/>
  <c r="I29" l="1"/>
  <c r="J27"/>
  <c r="J29" l="1"/>
  <c r="K27"/>
  <c r="K29" l="1"/>
  <c r="L27"/>
  <c r="L29" l="1"/>
  <c r="M27"/>
  <c r="M29" l="1"/>
  <c r="N27"/>
  <c r="N29" s="1"/>
</calcChain>
</file>

<file path=xl/sharedStrings.xml><?xml version="1.0" encoding="utf-8"?>
<sst xmlns="http://schemas.openxmlformats.org/spreadsheetml/2006/main" count="4486" uniqueCount="673">
  <si>
    <t>DATA</t>
  </si>
  <si>
    <t>BDI</t>
  </si>
  <si>
    <t>ITEM</t>
  </si>
  <si>
    <t>UNID</t>
  </si>
  <si>
    <t xml:space="preserve">LARGURA </t>
  </si>
  <si>
    <t xml:space="preserve">ALTURA </t>
  </si>
  <si>
    <t>TAXA</t>
  </si>
  <si>
    <t>TOTAL</t>
  </si>
  <si>
    <t>MEMÓRIA DE CÁLCULO</t>
  </si>
  <si>
    <t>1.0</t>
  </si>
  <si>
    <t>1.1</t>
  </si>
  <si>
    <t>TOTAL GERAL</t>
  </si>
  <si>
    <t>PREFEITURA MUNICIPAL DE VERDEJANTE.</t>
  </si>
  <si>
    <t>COMP.</t>
  </si>
  <si>
    <t>UNID.</t>
  </si>
  <si>
    <t>PREFEITURA MUNICIPAL DE VERDEJANTE</t>
  </si>
  <si>
    <t>AGENTE PROMOTOR:</t>
  </si>
  <si>
    <t>AGENTE FINANCEIRO:</t>
  </si>
  <si>
    <t>ENDEREÇO:</t>
  </si>
  <si>
    <t>PLANILHA BASE</t>
  </si>
  <si>
    <t>CÓDIGO</t>
  </si>
  <si>
    <t>DISCRIMINAÇÃO DOS SERVIÇOS</t>
  </si>
  <si>
    <t>QUANT.</t>
  </si>
  <si>
    <t>VALOR TOTAL (R$)</t>
  </si>
  <si>
    <t>VALOR UNITÁRIO (R$)</t>
  </si>
  <si>
    <t>VALOR UNITÁRIO C/ BDI (R$)</t>
  </si>
  <si>
    <t>VALOR TOTAL C/ BDI (R$)</t>
  </si>
  <si>
    <t>SUBTOTAL GERAL</t>
  </si>
  <si>
    <t>DISCRIMINÇÃO DOS SERVIÇOS</t>
  </si>
  <si>
    <t>UND</t>
  </si>
  <si>
    <t>VALOR DO SERVIÇO</t>
  </si>
  <si>
    <t>1.2</t>
  </si>
  <si>
    <t>M³</t>
  </si>
  <si>
    <t>M²</t>
  </si>
  <si>
    <t>2.0</t>
  </si>
  <si>
    <t>2.1</t>
  </si>
  <si>
    <t>2.2</t>
  </si>
  <si>
    <t>2.3</t>
  </si>
  <si>
    <t>M</t>
  </si>
  <si>
    <t>SERVIÇOS PRELIMINARES</t>
  </si>
  <si>
    <t>Código</t>
  </si>
  <si>
    <t>Discriminação:</t>
  </si>
  <si>
    <t>Unidade</t>
  </si>
  <si>
    <t>Preço Unitário Custo</t>
  </si>
  <si>
    <t>Quantidade</t>
  </si>
  <si>
    <t>%</t>
  </si>
  <si>
    <t>Preço Unitário Venda</t>
  </si>
  <si>
    <t>Código / Fonte</t>
  </si>
  <si>
    <t>Tipo de Serviço</t>
  </si>
  <si>
    <t>Composição</t>
  </si>
  <si>
    <t>Coef.</t>
  </si>
  <si>
    <t>Unitário</t>
  </si>
  <si>
    <t>Preço Total</t>
  </si>
  <si>
    <t>Total</t>
  </si>
  <si>
    <t>COMPOSIÇÃO DE PREÇOS</t>
  </si>
  <si>
    <t>CP - 01</t>
  </si>
  <si>
    <t>und</t>
  </si>
  <si>
    <t>CP - 02</t>
  </si>
  <si>
    <t>Fonte</t>
  </si>
  <si>
    <t>3.0</t>
  </si>
  <si>
    <t>4.0</t>
  </si>
  <si>
    <t>4.1</t>
  </si>
  <si>
    <t>3.1</t>
  </si>
  <si>
    <t>3.2</t>
  </si>
  <si>
    <t>5.0</t>
  </si>
  <si>
    <t>5.1</t>
  </si>
  <si>
    <t>5.2</t>
  </si>
  <si>
    <t>6.0</t>
  </si>
  <si>
    <t>6.1</t>
  </si>
  <si>
    <t>6.2</t>
  </si>
  <si>
    <t>6.3</t>
  </si>
  <si>
    <t>7.0</t>
  </si>
  <si>
    <t>7.1</t>
  </si>
  <si>
    <t>7.2</t>
  </si>
  <si>
    <t>8.0</t>
  </si>
  <si>
    <t>ESQUADRIAS</t>
  </si>
  <si>
    <t>8.1</t>
  </si>
  <si>
    <t>8.2</t>
  </si>
  <si>
    <t>8.3</t>
  </si>
  <si>
    <t>9.0</t>
  </si>
  <si>
    <t>9.1</t>
  </si>
  <si>
    <t>9.2</t>
  </si>
  <si>
    <t>10.0</t>
  </si>
  <si>
    <t>10.1</t>
  </si>
  <si>
    <t>10.2</t>
  </si>
  <si>
    <t>10.3</t>
  </si>
  <si>
    <t>11.0</t>
  </si>
  <si>
    <t>11.1</t>
  </si>
  <si>
    <t>11.2</t>
  </si>
  <si>
    <t>11.3</t>
  </si>
  <si>
    <t>INSTALAÇÕES ELÉTRICAS</t>
  </si>
  <si>
    <t>13.0</t>
  </si>
  <si>
    <t>13.1</t>
  </si>
  <si>
    <t>13.2</t>
  </si>
  <si>
    <t>PLANILHA DE COMPOSIÇÃO DE BDI</t>
  </si>
  <si>
    <t>DATA:</t>
  </si>
  <si>
    <t>-</t>
  </si>
  <si>
    <t>ISS</t>
  </si>
  <si>
    <t>KG</t>
  </si>
  <si>
    <t>7.3</t>
  </si>
  <si>
    <t>9.3</t>
  </si>
  <si>
    <t>14.0</t>
  </si>
  <si>
    <t>14.1</t>
  </si>
  <si>
    <t>7.4</t>
  </si>
  <si>
    <t>H</t>
  </si>
  <si>
    <t>Referência:</t>
  </si>
  <si>
    <t>m</t>
  </si>
  <si>
    <t>Insumo</t>
  </si>
  <si>
    <t>MÃO DE OBRA</t>
  </si>
  <si>
    <t>88309</t>
  </si>
  <si>
    <t>88316</t>
  </si>
  <si>
    <t xml:space="preserve">SERVENTE COM ENCARGOS COMPLEMENTARES </t>
  </si>
  <si>
    <t xml:space="preserve">PEDREIRO COM ENCARGOS COMPLEMENTARES </t>
  </si>
  <si>
    <t>MATERIAIS E SERVIÇOS</t>
  </si>
  <si>
    <t>Serviço</t>
  </si>
  <si>
    <t>CP - 03</t>
  </si>
  <si>
    <t>CP - 04</t>
  </si>
  <si>
    <t>CUMEEIRA PARA TELHA CERÂMICA EMBOÇADA COM ARGAMASSA TRAÇO 1:2:9 (CIMENTO, CAL E AREIA) PARA TELHADOS COM ATÉ 2 ÁGUAS, INCLUSO TRANSPORTE VERTICAL. AF_06/2016</t>
  </si>
  <si>
    <t>VASO SANITÁRIO SIFONADO COM CAIXA ACOPLADA LOUÇA BRANCA - FORNECIMENTO E INSTALAÇÃO. AF_12/2013</t>
  </si>
  <si>
    <t>PONTO DE ILUMINAÇÃO RESIDENCIAL INCLUINDO INTERRUPTOR SIMPLES, CAIXA ELÉTRICA, ELETRODUTO, CABO, RASGO, QUEBRA E CHUMBAMENTO (EXCLUINDO LUMINÁRIA E LÂMPADA). AF_01/2016</t>
  </si>
  <si>
    <t>MINISTÉRIO DA SAÚDE / PREFEITURA MUNICIPAL DE VERDEJANTE</t>
  </si>
  <si>
    <t xml:space="preserve">SERVIÇOS PRELIMINARES </t>
  </si>
  <si>
    <t>m²</t>
  </si>
  <si>
    <t>DEMOLIÇÃO CASA ANTIGA</t>
  </si>
  <si>
    <t>97647 SINAPI</t>
  </si>
  <si>
    <t>REMOÇÃO DE TELHAS, DE FIBROCIMENTO, METÁLICA E CERÂMICA, DE FORMA MANUAL, SEM REAPROVEITAMENTO. AF_12/2017</t>
  </si>
  <si>
    <t>m³</t>
  </si>
  <si>
    <t>FUNDAÇÕES</t>
  </si>
  <si>
    <t>94962 SINAPI</t>
  </si>
  <si>
    <t>CONCRETO MAGRO PARA LASTRO, TRAÇO 1:4,5:4,5 (CIMENTO/ AREIA MÉDIA/ BRITA 1) - PREPARO MECÂNICO COM BETONEIRA 400 L. AF_07/2016</t>
  </si>
  <si>
    <t>3.3</t>
  </si>
  <si>
    <t>COMPOSIÇÃO 01</t>
  </si>
  <si>
    <t>ALVENARIA EM TIJOLO CERÂMICO FURADO 9X19X19CM, 1 VEZ (ESPESSURA 19 CM), ASSENTADO EM ARGAMASSA TRAÇO 1:4 (CIMENTO E AREIA MÉDIA NÃO PENEIRADA), PREPARO MANUAL, JUNTA 1CM</t>
  </si>
  <si>
    <t>3.4</t>
  </si>
  <si>
    <t>93382 SINAPI</t>
  </si>
  <si>
    <t>REATERRO MANUAL DE VALAS COM COMPACTAÇÃO MECANIZADA. AF_04/2016</t>
  </si>
  <si>
    <t>3.5</t>
  </si>
  <si>
    <t>3.6</t>
  </si>
  <si>
    <t>87879 SINAPI</t>
  </si>
  <si>
    <t>CHAPISCO APLICADO EM ALVENARIAS E ESTRUTURAS DE CONCRETO INTERNAS, COM COLHER DE PEDREIRO. ARGAMASSA TRAÇO 1:3 COM PREPARO EM BETONEIRA 400L. AF_06/2014</t>
  </si>
  <si>
    <t xml:space="preserve">ESTRUTURA </t>
  </si>
  <si>
    <t>95955 SINAPI</t>
  </si>
  <si>
    <t>(COMPOSIÇÃO REPRESENTATIVA) EXECUÇÃO DE ESTRUTURAS DE CONCRETO ARMADO,PARA EDIFICAÇÃO HABITACIONAL UNIFAMILIAR TÉRREA (CASA ISOLADA), FCK =25 MPA. AF_01/2017</t>
  </si>
  <si>
    <t>4.3</t>
  </si>
  <si>
    <t>93184 SINAPI</t>
  </si>
  <si>
    <t>VERGA PRÉ-MOLDADA PARA PORTAS COM ATÉ 1,5 M DE VÃO. AF_03/2016</t>
  </si>
  <si>
    <t>4.4</t>
  </si>
  <si>
    <t>93182 SINAPI</t>
  </si>
  <si>
    <t xml:space="preserve">VERGA PRÉ-MOLDADA PARA JANELAS COM ATÉ 1,5 M DE VÃO. AF_03/2016 </t>
  </si>
  <si>
    <t>4.5</t>
  </si>
  <si>
    <t>COMPOSIÇÃO 02</t>
  </si>
  <si>
    <t>ALVENARIA EM TIJOLO CERÂMICO FURADO 9X19X19CM, 1/2 VEZ, ASSENTADO EM ARGAMASSA TRAÇO 1:2:8 (CIMENTO, CAL E AREIA), JUNTAS 12 MM</t>
  </si>
  <si>
    <t>COBERTURA</t>
  </si>
  <si>
    <t>92565 SINAPI</t>
  </si>
  <si>
    <t>FABRICAÇÃO E INSTALAÇÃO DE ESTRUTURA PONTALETADA DE MADEIRA NÃO APARELHADA PARA TELHADOS COM ATÉ 2 ÁGUAS E PARA TELHA CERÂMICA OU DE CONCRETO, INCLUSO TRANSPORTE VERTICAL. AF_12/2015</t>
  </si>
  <si>
    <t>94201 SINAPI</t>
  </si>
  <si>
    <t>TELHAMENTO COM TELHA CERÂMICA CAPA-CANAL, TIPO COLONIAL, COM ATÉ 2 ÁGUAS, INCLUSO TRANSPORTE VERTICAL. AF_06/2016</t>
  </si>
  <si>
    <t>5.3</t>
  </si>
  <si>
    <t>94221 SINAPI</t>
  </si>
  <si>
    <t>87548 SINAPI</t>
  </si>
  <si>
    <t>MASSA ÚNICA, PARA RECEBIMENTO DE PINTURA, EM ARGAMASSA TRAÇO 1:2:8, PREPARO MANUAL, APLICADA MANUALMENTE EM FACES INTERNAS DE PAREDES, ESPESSURA DE 10MM, COM EXECUÇÃO DE TALISCAS. AF_06/2014</t>
  </si>
  <si>
    <t>6.4</t>
  </si>
  <si>
    <t>87692 SINAPI</t>
  </si>
  <si>
    <t>CONTRAPISO EM ARGAMASSA TRAÇO 1:4 (CIMENTO E AREIA), PREPARO MANUAL, APLICADO EM ÁREAS SECAS SOBRE LAJE, NÃO ADERIDO, ESPESSURA 5CM. AF_06/2014</t>
  </si>
  <si>
    <t>6.5</t>
  </si>
  <si>
    <t>6.6</t>
  </si>
  <si>
    <t>94990 SINAPI</t>
  </si>
  <si>
    <t>EXECUÇÃO DE PASSEIO (CALÇADA) OU PISO DE CONCRETO COM CONCRETO MOLDADO IN LOCO, FEITO EM OBRA, ACABAMENTO CONVENCIONAL, NÃO ARMADO. AF_07/2016</t>
  </si>
  <si>
    <t>90820 SINAPI</t>
  </si>
  <si>
    <t>PORTA DE MADEIRA PARA PINTURA, SEMI-OCA (LEVE OU MÉDIA), 60X210CM, ESPESSURA DE 3,5CM, INCLUSO DOBRADIÇAS - FORNECIMENTO E INSTALAÇÃO. AF_08
/2015</t>
  </si>
  <si>
    <t>90821 SINAPI</t>
  </si>
  <si>
    <t>PORTA DE MADEIRA PARA PINTURA, SEMI-OCA (LEVE OU MÉDIA), 70X210CM, ESPESSURA DE 3,5CM, INCLUSO DOBRADIÇAS - FORNECIMENTO E INSTALAÇÃO. AF_08/2015</t>
  </si>
  <si>
    <t>7.5</t>
  </si>
  <si>
    <t>7.6</t>
  </si>
  <si>
    <t>91307 SINAPI</t>
  </si>
  <si>
    <t>FECHADURA DE EMBUTIR PARA PORTAS INTERNAS, COMPLETA, ACABAMENTO PADRÃO POPULAR, COM EXECUÇÃO DE FURO - FORNECIMENTO E INSTALAÇÃO. AF_08/2015</t>
  </si>
  <si>
    <t>7.7</t>
  </si>
  <si>
    <t>91305 SINAPI</t>
  </si>
  <si>
    <t>FECHADURA DE EMBUTIR PARA PORTA DE BANHEIRO, COMPLETA, ACABAMENTO PADRÃO POPULAR, INCLUSO EXECUÇÃO DE FURO - FORNECIMENTO E INSTALAÇÃO. AF_08/2015</t>
  </si>
  <si>
    <t>7.8</t>
  </si>
  <si>
    <t>94559 SINAPI</t>
  </si>
  <si>
    <t>JANELA DE AÇO BASCULANTE, FIXAÇÃO COM ARGAMASSA, SEM VIDROS, PADRONIZADA. AF_07/2016</t>
  </si>
  <si>
    <t>7.9</t>
  </si>
  <si>
    <t>88487 SINAPI</t>
  </si>
  <si>
    <t>APLICAÇÃO MANUAL DE PINTURA COM TINTA LÁTEX PVA EM PAREDES, DUAS DEMÃOS. AF_06/2014</t>
  </si>
  <si>
    <t>FOSSA SÉPTICA</t>
  </si>
  <si>
    <t>94967 SINAPI</t>
  </si>
  <si>
    <t>CONCRETO FCK = 40MPA, TRAÇO 1:1,6:1,9 (CIMENTO/ AREIA MÉDIA/ BRITA 1) - PREPARO MECÂNICO COM BETONEIRA 400 L. AF_07/2016</t>
  </si>
  <si>
    <t>9.4</t>
  </si>
  <si>
    <t>00033 SINAPI</t>
  </si>
  <si>
    <t>AÇO CA-50, 8,00 MM, VERGALHÃO</t>
  </si>
  <si>
    <t>kg</t>
  </si>
  <si>
    <t>9.5</t>
  </si>
  <si>
    <t>9.6</t>
  </si>
  <si>
    <t>9.7</t>
  </si>
  <si>
    <t>CONCRETO FCK = 40MPA, TRAÇO 1:1,6:1,9 (CIMENTO/ AREIA MÉDIA/ BRITA 1)- PREPARO MECÂNICO COM BETONEIRA 400 L. AF_07/2016</t>
  </si>
  <si>
    <t>9.8</t>
  </si>
  <si>
    <t>9.9</t>
  </si>
  <si>
    <t>COMPOSIÇÃO 03</t>
  </si>
  <si>
    <t>ALVENARIA EM TIJOLO CERÂMICO FURADO 9X19X19CM, 1 VEZ (ESPESSURA 19 CM), ASSENTADO EM ARGAMASSA TRAÇO 1:2:8 (CIMENTO, CAL E AREIA MÉDIA), PREPARO MECÂNICO, JUNTA 1CM</t>
  </si>
  <si>
    <t>9.10</t>
  </si>
  <si>
    <t>CHAPISCO APLICADO EM ALVENARIAS E ESTRUTURAS DE CONCRETO INTERNAS, COM COLHER DE PEDREIRO. ARGAMASSA TRAÇO 1:3 COM PREPARO EM BETONEIRA 400 L. AF_06/2014</t>
  </si>
  <si>
    <t>9.11</t>
  </si>
  <si>
    <t>9.12</t>
  </si>
  <si>
    <t>89800 SINAPI</t>
  </si>
  <si>
    <t>TUBO PVC, SERIE NORMAL, ESGOTO PREDIAL, DN 100 MM, FORNECIDO E INSTALADO EM PRUMADA DE ESGOTO SANITÁRIO OU VENTILAÇÃO. AF_12/2014</t>
  </si>
  <si>
    <t>9.13</t>
  </si>
  <si>
    <t>89833 SINAPI</t>
  </si>
  <si>
    <t xml:space="preserve"> TE, PVC, SERIE NORMAL, ESGOTO PREDIAL, DN 100 X 100 MM, JUNTA ELÁSTICA, FORNECIDO E INSTALADO EM PRUMADA DE ESGOTO SANITÁRIO OU VENTILAÇÃO.AF_12/2014</t>
  </si>
  <si>
    <t>SUMIDOURO</t>
  </si>
  <si>
    <t>ALVENARIA EM TIJOLO CERÂMICO FURADO 9X19X19CM, 1 VEZ (ESPESSURA 19 CM), ASSENTADO EM ARGAMASSA TRAÇO 1:4 (CIMENTO E AREIA MÉDIA NÂO PENEIRADA), PREPARO MANUAL, JUNTA 1CM</t>
  </si>
  <si>
    <t>10.4</t>
  </si>
  <si>
    <t>10.5</t>
  </si>
  <si>
    <t>10.6</t>
  </si>
  <si>
    <t>10.7</t>
  </si>
  <si>
    <t>10.8</t>
  </si>
  <si>
    <t>10.9</t>
  </si>
  <si>
    <t>INSTALAÇÕES HIDRÁULICAS</t>
  </si>
  <si>
    <t>COMPOSIÇÃO 04</t>
  </si>
  <si>
    <t>PONTO DE CONSUMO TERMINAL DE ÁGUA FRIA (SUBRAMAL) COM TUBULAÇÃO DE PVC, DN 20 MM, INSTALADO EM RAMAL DE ÁGUA, INCLUSOS RASGO E CHUMBAMENTO DE ALVENARIA. AF_12/2014</t>
  </si>
  <si>
    <t>88504 SINAPI</t>
  </si>
  <si>
    <t>CAIXA D´AGUA EM POLIETILENO, 500 LITROS, COM ACESSÓRIOS</t>
  </si>
  <si>
    <t>11.4</t>
  </si>
  <si>
    <t>6032 SINAPI</t>
  </si>
  <si>
    <t>REGISTRO DE ESFERA,PVC, COM VOLANTE VS, ROSCÁVEL, DN 3/4", COM CORPO DIVIDIDO</t>
  </si>
  <si>
    <t>11.5</t>
  </si>
  <si>
    <t>0377 SINAPI</t>
  </si>
  <si>
    <t>ASSENTO SANITÁRIO DE PLÁSTICO, TIPO CONVENCIONAL</t>
  </si>
  <si>
    <t>11.6</t>
  </si>
  <si>
    <t>86888 SINAPI</t>
  </si>
  <si>
    <t>11.7</t>
  </si>
  <si>
    <t>86943 SINAPI</t>
  </si>
  <si>
    <t>LAVATÓRIO LOUÇA BRANCA SUSPENSO, 29,5 X 39CM OU EQUIVALENTE, PADRÃO POPULAR, INCLUSO SIFÃO FLEXÍVEL EM PVC, VÁLVULA E ENGATE FLEXÍVEL 30CM EM PLÁSTICO E TORNEIRA CROMADA DE MESA, PADRÃO POPULAR FORNECIMENTO E INSTALAÇÃO. AF_12/2013</t>
  </si>
  <si>
    <t>11.8</t>
  </si>
  <si>
    <t>86934 SINAPI</t>
  </si>
  <si>
    <t>BANCADA DE MÁRMORE SINTÉTICO 120 X 60CM, COM CUBA INTEGRADA, INCLUSO S IFÃO TIPO FLEXÍVEL EM PVC, VÁLVULA EM PLÁSTICO CROMADO TIPO AMERICANA E TORNEIRA CROMADA LONGA, DE PAREDE, PADRÃO POPULAR - FORNECIMENTO E INSTALAÇÃO. AF_12/2013</t>
  </si>
  <si>
    <t>11.9</t>
  </si>
  <si>
    <t>86929 SINAPI</t>
  </si>
  <si>
    <t>12.0</t>
  </si>
  <si>
    <t>INSTALAÇÕES SANITÁRIAS</t>
  </si>
  <si>
    <t>12.1</t>
  </si>
  <si>
    <t>89848 SINAPI</t>
  </si>
  <si>
    <t>TUBO PVC, SERIE NORMAL, ESGOTO PREDIAL, DN 100 MM, FORNECIDO E INSTALADO EM SUBCOLETOR AÉREO DE ESGOTO SANITÁRIO. AF_12/2014</t>
  </si>
  <si>
    <t>12.2</t>
  </si>
  <si>
    <t>89798 SINAPI</t>
  </si>
  <si>
    <t>TUBO PVC, SERIE NORMAL, ESGOTO PREDIAL, DN 50 MM, FORNECIDO E INSTALADO EM PRUMADA DE ESGOTO SANITÁRIO OU VENTILAÇÃO. AF_12/2014</t>
  </si>
  <si>
    <t>12.3</t>
  </si>
  <si>
    <t>89707 SINAPI</t>
  </si>
  <si>
    <t>CAIXA SIFONADA, PVC, DN 100 X 100 X 50 MM, JUNTA ELÁSTICA, FORNECIDA E INSTALADA EM RAMAL DE DESCARGA OU EM RAMAL DE ESGOTO SANITÁRIO. AF_12/2014</t>
  </si>
  <si>
    <t>12.4</t>
  </si>
  <si>
    <t>89731 SINAPI</t>
  </si>
  <si>
    <t>12.5</t>
  </si>
  <si>
    <t>89784 SINAPI</t>
  </si>
  <si>
    <t>TE, PVC, SERIE NORMAL, ESGOTO PREDIAL, DN 50 X 50 MM, JUNTA ELÁSTICA, FORNECIDO E INSTALADO EM RAMAL DE DESCARGA OU RAMAL DE ESGOTO SANITÁRIO. AF_12/2014</t>
  </si>
  <si>
    <t>12.6</t>
  </si>
  <si>
    <t>89744 SINAPI</t>
  </si>
  <si>
    <t>JOELHO 90 GRAUS, PVC, SERIE NORMAL, ESGOTO PREDIAL, DN 100 MM, JUNTA E 
LÁSTICA, FORNECIDO E INSTALADO EM RAMAL DE DESCARGA OU RAMAL DE ESGOTO SANITÁRIO. AF_12/2014</t>
  </si>
  <si>
    <t>12.7</t>
  </si>
  <si>
    <t>13.3</t>
  </si>
  <si>
    <t>13.4</t>
  </si>
  <si>
    <t>93653 SINAPI</t>
  </si>
  <si>
    <t>DISJUNTOR MONOPOLAR TIPO DIN, CORRENTE NOMINAL DE 10A - FORNECIMENTO E INSTALAÇÃO. AF_04/2016</t>
  </si>
  <si>
    <t>13.5</t>
  </si>
  <si>
    <t>13.6</t>
  </si>
  <si>
    <t>93141 SINAPI</t>
  </si>
  <si>
    <t>PONTO DE TOMADA RESIDENCIAL INCLUINDO TOMADA 10A/250V, CAIXA ELÉTRICA, ELETRODUTO, CABO, RASGO, QUEBRA E CHUMBAMENTO. AF_01/2016</t>
  </si>
  <si>
    <t>13.7</t>
  </si>
  <si>
    <t>93128 SINAPI</t>
  </si>
  <si>
    <t>97589 SINAPI</t>
  </si>
  <si>
    <t>LIMPEZA</t>
  </si>
  <si>
    <t>OBJETO: CONSTRUÇÃO DE CASAS PARA IMPLANTAÇÃO DO PROGRAMA FUNASA MELHORIA HABITACIONAL PARA O CONTROLE DE CHAGAS - MHCDC, CONVÊNIO N° 00276/2015, NOS SÍTIOS CACIMBA, MASSAPÊ E ARIADO, ZONA RURAL DO MUNICÍPIO DE VERDEJANTE-PE</t>
  </si>
  <si>
    <t>SÍTIOS CACIMBA, MASSAPÊ E ARIADO - ZONA RURAL, VERDEJANTE-PE</t>
  </si>
  <si>
    <t>1,2592</t>
  </si>
  <si>
    <t>7.10</t>
  </si>
  <si>
    <t>91304 SINAPI</t>
  </si>
  <si>
    <t>FECHADURA DE EMBUTIR COM CILINDRO, EXTERNA, COMPLETA, ACABAMENTO PADRÃO POPULAR, INCLUSO EXECUÇÃO DE FURO - FORNECIMENTO E INSTALAÇÃO. AF_08/2015</t>
  </si>
  <si>
    <t>98524 SINAPI</t>
  </si>
  <si>
    <t xml:space="preserve">LIMPEZA MANUAL DE VEGETAÇÃO EM TERRENO COM ENXADA.AF_05/2018 </t>
  </si>
  <si>
    <t>100981 SINAPI</t>
  </si>
  <si>
    <t>CARGA, MANOBRA E DESCARGA DE ENTULHO EM CAMINHÃO BASCULANTE 6 M³ - CARGA COM ESCAVADEIRA HIDRÁULICA (CAÇAMBA DE 0,80 M³ / 111 HP) E DESCARGA LIVRE (UNIDADE: M3). AF_07/2020</t>
  </si>
  <si>
    <t>MINISTÉRIO DA SAÚDE / P.M.S.</t>
  </si>
  <si>
    <t>7271 SINAPI</t>
  </si>
  <si>
    <t>87336 SINAPI</t>
  </si>
  <si>
    <t>ARGAMASSA TRAÇO 1:2:8 (EM VOLUME DE CIMENTO, CAL E AREIA MÉDIA ÚMIDA) PARA EMBOÇO/MASSA ÚNICA/ASSENTAMENTO DE ALVENARIA DE VEDAÇÃO, PREPARO MECÂNICO COM MISTURADOR DE EIXO HORIZONTAL DE 600 KG. AF_08/2019</t>
  </si>
  <si>
    <t>BLOCO CERAMICO VAZADO PARA ALVENARIA DE VEDACAO, 8 FUROS, DE 9 X 19 X 19 CM (L XA X C)</t>
  </si>
  <si>
    <t>94342 SINAPI</t>
  </si>
  <si>
    <t>ATERRO MANUAL DE VALAS COM AREIA PARA ATERRO E COMPACTAÇÃO MECANIZADA. AF_05/2016</t>
  </si>
  <si>
    <t>ok</t>
  </si>
  <si>
    <t>101749 SINAPI</t>
  </si>
  <si>
    <t>PISO CIMENTADO, TRAÇO 1:3 (CIMENTO E AREIA), ACABAMENTO LISO, ESPESSURA 4,0 CM, PREPARO MECÂNICO DA ARGAMASSA. AF_09/2020</t>
  </si>
  <si>
    <t>h</t>
  </si>
  <si>
    <t>Laje do banheiro retirada</t>
  </si>
  <si>
    <t>alterar mc só 3 portas</t>
  </si>
  <si>
    <t>102218 SINAPI</t>
  </si>
  <si>
    <t>100762 SINAPI</t>
  </si>
  <si>
    <t>PINTURA COM TINTA ALQUÍDICA DE ACABAMENTO (ESMALTE SINTÉTICO FOSCO) APLICADA A ROLO OU PINCEL SOBRE SUPERFÍCIES METÁLICAS (EXCETO PERFIL) EXECUTADO EM OBRA (02 DEMÃOS). AF_01/2020</t>
  </si>
  <si>
    <t>alterar mc 2 portas e janelas</t>
  </si>
  <si>
    <t>PINTURA TINTA DE ACABAMENTO (PIGMENTADA) ESMALTE SINTÉTICO FOSCO EM MADEIRA, 2 DEMÃOS. AF_01/2021</t>
  </si>
  <si>
    <t>97902 SINAPI</t>
  </si>
  <si>
    <t>CAIXA ENTERRADA HIDRÁULICA RETANGULAR EM ALVENARIA COM TIJOLOS CERÂMICOS MACIÇOS, DIMENSÕES INTERNAS: 0,6X0,6X0,6 M PARA REDE DE ESGOTO. AF_12/2020</t>
  </si>
  <si>
    <t>101792 SINAPI</t>
  </si>
  <si>
    <t>ESCORAMENTO DE FÔRMAS DE LAJE EM MADEIRA NÃO APARELHADA, PÉ-DIREITO SIMPLES, INCLUSO TRAVAMENTO, 4 UTILIZAÇÕES. AF_09/2020</t>
  </si>
  <si>
    <t>92538 SINAPI</t>
  </si>
  <si>
    <t>MONTAGEM E DESMONTAGEM DE FÔRMA DE LAJE MACIÇA, PÉ-DIREITO SIMPLES, EM CHAPA DE MADEIRA COMPENSADA PLASTIFICADA, 18 UTILIZAÇÕES. AF_09/2020</t>
  </si>
  <si>
    <t>92873 SINAPI</t>
  </si>
  <si>
    <t>LANÇAMENTO COM USO DE BALDES, ADENSAMENTO E ACABAMENTO DE CONCRETO EM ESTRUTURAS. AF_12/2015</t>
  </si>
  <si>
    <t>98555 SINAPI</t>
  </si>
  <si>
    <t>IMPERMEABILIZAÇÃO DE SUPERFÍCIE COM ARGAMASSA POLIMÉRICA / MEMBRANA ACRÍLICA, 3 DEMÃOS. AF_06/2018</t>
  </si>
  <si>
    <t>igual</t>
  </si>
  <si>
    <t>73935/002 SINAPI</t>
  </si>
  <si>
    <t>100322 SINAPI</t>
  </si>
  <si>
    <t>LASTRO COM MATERIAL GRANULAR (PEDRA BRITADA N.3), APLICADO EM PISOS OU LAJES SOBRE SOLO, ESPESSURA DE *10 CM*. AF_07/2019</t>
  </si>
  <si>
    <t>89355</t>
  </si>
  <si>
    <t>89361</t>
  </si>
  <si>
    <t>89358</t>
  </si>
  <si>
    <t>90443</t>
  </si>
  <si>
    <t>90466</t>
  </si>
  <si>
    <t>CHUMBAMENTO LINEAR EM ALVENARIA PARA RAMAIS/DISTRIBUIÇÃO COM DIÂMETROS MENORES OU IGUAIS A 40 MM. AF_05/2015</t>
  </si>
  <si>
    <t>TUBO, PVC, SOLDÁVEL, DN 20MM, INSTALADO EM RAMAL OU SUB-RAMAL DE ÁGUA - FORNECIMENTO E INSTALAÇÃO. AF_12/2014</t>
  </si>
  <si>
    <t>CURVA 45 GRAUS, PVC, SOLDÁVEL, DN 20MM, INSTALADO EM RAMAL OU SUB-RAMAL DE ÁGUA - FORNECIMENTO E INSTALAÇÃO. AF_12/2014</t>
  </si>
  <si>
    <t>JOELHO 90 GRAUS, PVC, SOLDÁVEL, DN 20MM, INSTALADO EM RAMAL OU SUB-RAMAL DE ÁGUA - FORNECIMENTO E INSTALAÇÃO. AF_12/2014</t>
  </si>
  <si>
    <t>TE, PVC, SOLDÁVEL, DN 20MM, INSTALADO EM RAMAL OU SUB-RAMAL DE ÁGUA - FORNECIMENTO E INSTALAÇÃO. AF_12/2014</t>
  </si>
  <si>
    <t>RASGO EM ALVENARIA PARA RAMAIS/ DISTRIBUIÇÃO COM DIAMETROS MENORES OU IGUAIS A 40 MM. AF_05/2015</t>
  </si>
  <si>
    <t>AGENTE PROPONENTE:</t>
  </si>
  <si>
    <t>OBRA:</t>
  </si>
  <si>
    <t>PLANILHA DEMONSTRATIVA DA COMPOSIÇÃO DO BDI - P/ OBRAS DE EDIFICAÇÃO C/ DESONERAÇÃO</t>
  </si>
  <si>
    <t>BASE: ACORDÃO Nº 2622/2013 - TCU / Processo: TC 036.076/2011-2</t>
  </si>
  <si>
    <t>SERVIÇOS</t>
  </si>
  <si>
    <t>MATERIAIS</t>
  </si>
  <si>
    <t>Despesas</t>
  </si>
  <si>
    <t>Coeficiente</t>
  </si>
  <si>
    <t>Administração Central (Ac)</t>
  </si>
  <si>
    <t>Seguro + Garantia (G)</t>
  </si>
  <si>
    <t>Riscos ( R )</t>
  </si>
  <si>
    <t>Despesas Financeiras (Df)</t>
  </si>
  <si>
    <t>Lucro (L)</t>
  </si>
  <si>
    <t>Cofins</t>
  </si>
  <si>
    <t>Pis</t>
  </si>
  <si>
    <t>CPRB (lei 12546/11)</t>
  </si>
  <si>
    <t>TOTAL TRIBUTOS (T)</t>
  </si>
  <si>
    <t xml:space="preserve">BDI = </t>
  </si>
  <si>
    <t xml:space="preserve">BDI ADOTADO = </t>
  </si>
  <si>
    <t>FÓRMULA:</t>
  </si>
  <si>
    <t>BDI =</t>
  </si>
  <si>
    <t xml:space="preserve">(1+(Ac+R+G))x(1+Df)x(1+L) </t>
  </si>
  <si>
    <t>(1-T)</t>
  </si>
  <si>
    <t>AGENTES PROPONENTES:</t>
  </si>
  <si>
    <t>FUNASA / PREFEITURA MUNICIPAL DE VERDEJANTE</t>
  </si>
  <si>
    <t>CONSTRUÇÃO DE CASAS PARA IMPLANTAÇÃO DO PROGRAMA FUNASA MELHORIA HABITACIONAL PARA O CONTROLE DE CHAGAS - MHCDC, CONVÊNIO N° 00276/2015, NOS SÍTIOS CACIMBA, MASSAPÊ E ARIADO, ZONA RURAL DO MUNICÍPIO DE VERDEJANTE-PE</t>
  </si>
  <si>
    <t>CRONOGRAMA FÍSICO-FINANCEIRO</t>
  </si>
  <si>
    <t>CRONOGRAMA FISICO-FINANCEIRO</t>
  </si>
  <si>
    <t xml:space="preserve">     TOTAL R$</t>
  </si>
  <si>
    <t>30 DIAS</t>
  </si>
  <si>
    <t>60 DIAS</t>
  </si>
  <si>
    <t>90 DIAS</t>
  </si>
  <si>
    <t>120 DIAS</t>
  </si>
  <si>
    <t>150 DIAS</t>
  </si>
  <si>
    <t>Sub-Total</t>
  </si>
  <si>
    <t>VALOR MENSAL R$</t>
  </si>
  <si>
    <t>VALOR MENSAL ACUMULADO R$</t>
  </si>
  <si>
    <t>PERCENTUAL SIMPLES (%)</t>
  </si>
  <si>
    <t>PERCENTUAL ACUMULADO (%)</t>
  </si>
  <si>
    <t>180 DIAS</t>
  </si>
  <si>
    <t>210 DIAS</t>
  </si>
  <si>
    <t>240 DIAS</t>
  </si>
  <si>
    <t>270 DIAS</t>
  </si>
  <si>
    <t>300 DIAS</t>
  </si>
  <si>
    <t>360 DIAS</t>
  </si>
  <si>
    <t>1,1089</t>
  </si>
  <si>
    <t>TANQUE DE MÁRMORE SINTÉTICO SUSPENSO, 22L OU EQUIVALENTE, INCLUSO SIFÃO FLEXÍVEL EM PVC, VÁLVULA PLÁSTICA E TORNEIRA DE METAL CROMADO PADRÃO POPULAR - FORNECIMENTO E INSTALAÇÃO. AF_12/2013</t>
  </si>
  <si>
    <t>JOELHO 90 GRAUS, PVC, SERIE NORMAL, ESGOTO PREDIAL, DN 50 MM, JUNTA ELÁSTICA, FORNECIDO E INSTALADO EM RAMAL DE DESCARGA OU RAMAL DE ESGOTO SANITÁRIO. AF_12/2014</t>
  </si>
  <si>
    <t>98102 SINAPI</t>
  </si>
  <si>
    <t>CAIXA DE GORDURA SIMPLES, CIRCULAR, EM CONCRETO PRÉ-MOLDADO, DIÂMETRO INTERNO = 0,4 M, ALTURA INTERNA = 0,4 M. AF_12/2020</t>
  </si>
  <si>
    <t>101489 SINAPI</t>
  </si>
  <si>
    <t>ENTRADA DE ENERGIA ELÉTRICA, AÉREA, MONOFÁSICA, COM CAIXA DE SOBREPOR, CABO DE 10 MM2 E DISJUNTOR DIN 50A (NÃO INCLUSO O POSTE DE CONCRETO).AF_07/2020_P</t>
  </si>
  <si>
    <t>101938 SINAPI</t>
  </si>
  <si>
    <t>CAIXA DE PROTEÇÃO PARA MEDIDOR MONOFÁSICO DE EMBUTIR - FORNECIMENTO E INSTALAÇÃO. AF_10/2020</t>
  </si>
  <si>
    <t>101877 SINAPI</t>
  </si>
  <si>
    <t>QUADRO DE DISTRIBUIÇÃO DE ENERGIA EM PVC, DE EMBUTIR, SEM BARRAMENTO, PARA 3 DISJUNTORES - FORNECIMENTO E INSTALAÇÃO. AF_10/2020</t>
  </si>
  <si>
    <t>REVESTIMENTOS (interno/ externo de paredes)</t>
  </si>
  <si>
    <t>99811 SINAPI</t>
  </si>
  <si>
    <t xml:space="preserve">LIMPEZA DE CONTRAPISO COM VASSOURA A SECO. AF_04/2019 </t>
  </si>
  <si>
    <t>LUMINÁRIA TIPO PLAFON EM PLÁSTICO, DE SOBREPOR, COM 1 LÂMPADA DE 15 W,- FORNECIMENTO E INSTALAÇÃO. AF_11/2017</t>
  </si>
  <si>
    <t>PINTURAS (Paredes - externas, internas, esquadrias)</t>
  </si>
  <si>
    <t>BDI SERVIÇOS (25,92%)</t>
  </si>
  <si>
    <t>BDI MATERIAIS (10,89%)</t>
  </si>
  <si>
    <t>OBJETO:  CONSTRUÇÃO DE CASAS PARA IMPLANTAÇÃO DO PROGRAMA FUNASA MELHORIA HABITACIONAL PARA O CONTROLE DE CHAGAS - MHCDC, CONVÊNIO N° 00276/2015, NOS SÍTIOS CACIMBA, MASSAPÊ E ARIADO, ZONA RURAL DO MUNICÍPIO DE VERDEJANTE-PE</t>
  </si>
  <si>
    <t>25,92%(S.); 10,89% (M.); 20,93% (M.O.)</t>
  </si>
  <si>
    <t>4.2</t>
  </si>
  <si>
    <t>ÁREA DO TERRENO</t>
  </si>
  <si>
    <t>ÁREA DE CONSTRUÇÃO</t>
  </si>
  <si>
    <t>BOTA-FORA = ÁREA DA CASA X PESO ESP. DA TELHA CERÂMICA / 1000</t>
  </si>
  <si>
    <t>área</t>
  </si>
  <si>
    <t>peso telha</t>
  </si>
  <si>
    <t>BOTA-FORA = ÁREA DA CASA X PESO ESP. DA TELHA CERÂMICA x 1,30 EMPOLAMENTO / 1000</t>
  </si>
  <si>
    <t>km</t>
  </si>
  <si>
    <t>DESCONTO PILARES</t>
  </si>
  <si>
    <t>SAPATAS</t>
  </si>
  <si>
    <t>TOCOS DOS PILARES</t>
  </si>
  <si>
    <t>PILARES</t>
  </si>
  <si>
    <t>CINTA INFERIOR (7,61*3)+(2,70*8)+1,15 COMP.</t>
  </si>
  <si>
    <t>VIGA SUPERIOR (7,53*2)+(2,78*4)+(3,15*2) COMP.</t>
  </si>
  <si>
    <t>VIGA SUPERIOR (2,78*2)+1,23 COMP.</t>
  </si>
  <si>
    <t>SINAPI 03/2021 c/ des.; .ORSE fev 2021.1; SEINFRA 027.1</t>
  </si>
  <si>
    <t xml:space="preserve">SINAPI 03/2021 c/ des.; .ORSE fev 2021.1;  SEINFRA 027.1 </t>
  </si>
  <si>
    <t>SINAPI 03/2021 c/ des.; .ORSE fev 2021.1;  SEINFRA 027.1</t>
  </si>
  <si>
    <t>92874 SINAPI</t>
  </si>
  <si>
    <t>LANÇAMENTO COM USO DE BOMBA, ADENSAMENTO E ACABAMENTO DE CONCRETO EM ESTRUTURAS. AF_12/2015</t>
  </si>
  <si>
    <t>3743 SINAPI</t>
  </si>
  <si>
    <t>LAJE PRE-MOLDADA CONVENCIONAL (LAJOTAS + VIGOTAS) PARA PISO, UNIDIRECIONAL, SOBRECARGA DE 200 KG/M2, VAO ATE 3,50 M (SEM COLOCACAO)</t>
  </si>
  <si>
    <t>5061 SINAPI</t>
  </si>
  <si>
    <t xml:space="preserve">PREGO DE ACO POLIDO COM CABECA 18 X 27 (2 1/2 X 10) </t>
  </si>
  <si>
    <t>6189 SINAPI</t>
  </si>
  <si>
    <t>TABUA NAO APARELHADA *2,5 X 30* CM, EM MACARANDUBA, ANGELIM OU EQUIVALENTE DA  REGIAO - BRUTA</t>
  </si>
  <si>
    <t>4491 SINAPI</t>
  </si>
  <si>
    <t xml:space="preserve">PONTALETE *7,5 X 7,5* CM EM PINUS, MISTA OU EQUIVALENTE DA REGIAO - BRUTA </t>
  </si>
  <si>
    <t>LAJE EXTERNA PARA CAIXA D'ÁGUA</t>
  </si>
  <si>
    <t>PORTAS 0,70</t>
  </si>
  <si>
    <t>PORTAS 0,80</t>
  </si>
  <si>
    <t>PORTAS 0,60</t>
  </si>
  <si>
    <t>JANELAS 1,50</t>
  </si>
  <si>
    <t>JANELAS 0,60</t>
  </si>
  <si>
    <t>FACHADA E DIVISÓRIAS INTERNAS (3*7,26)+5,65+2,90+(3*2,75)</t>
  </si>
  <si>
    <t>DIVISÓRIA ENTRE COZINHA E SALA</t>
  </si>
  <si>
    <t>VÃO DA CIRCULAÇÃO</t>
  </si>
  <si>
    <t>OITÃO SENTIDO NORTE-SUL</t>
  </si>
  <si>
    <t>OITÃO SENTIDO LESTE-OESTE</t>
  </si>
  <si>
    <t>PAREDES DA CAIXA D'ÁGUA</t>
  </si>
  <si>
    <t>DESCONTO PORTA 0,80</t>
  </si>
  <si>
    <t>DESCONTO PORTA 0,70</t>
  </si>
  <si>
    <t>DESCONTO PORTA 0,60</t>
  </si>
  <si>
    <t>DESCONTO JANELA 1,50</t>
  </si>
  <si>
    <t>DESCONTO JANELA 0,60</t>
  </si>
  <si>
    <t>OITÃO INTERNO</t>
  </si>
  <si>
    <t>CHAPISCO INTERNO</t>
  </si>
  <si>
    <t>(2*7,26)+(7,41*2)+(1,20*2)</t>
  </si>
  <si>
    <t>PAREDES SALA, QUARTOS, WC, COZINHA</t>
  </si>
  <si>
    <t>CHAPISCO EXTERNO</t>
  </si>
  <si>
    <t>FACHADAS LATERAIS</t>
  </si>
  <si>
    <t>FACHADAS FRENTE E FUNDOS</t>
  </si>
  <si>
    <t>OITÕES FACHADAS FRENTE E FUNDOS</t>
  </si>
  <si>
    <t>LAJES DA CAIXA D'ÁGUA</t>
  </si>
  <si>
    <t>DESCONTO PAREDE A.S.</t>
  </si>
  <si>
    <t>ALVENARIA DE 1 VEZ</t>
  </si>
  <si>
    <t>DESCONTO PORTA NO WC</t>
  </si>
  <si>
    <t>ÁREA DA BARRA TANQUE E PIA</t>
  </si>
  <si>
    <t>ÁREA DA BARRA LISA NO WC (1,2*1,75)</t>
  </si>
  <si>
    <t>SALA</t>
  </si>
  <si>
    <t>COZINHA</t>
  </si>
  <si>
    <t>A.S.</t>
  </si>
  <si>
    <t>QUARTOS</t>
  </si>
  <si>
    <t>WC</t>
  </si>
  <si>
    <t>CIRCULAÇÃO</t>
  </si>
  <si>
    <t>SOLEIRA PORTA 0,60</t>
  </si>
  <si>
    <t xml:space="preserve">SOLEIRA PORTAS </t>
  </si>
  <si>
    <t>PORTAS DE 0,80</t>
  </si>
  <si>
    <t>DESCONTO DO EMBOÇO</t>
  </si>
  <si>
    <t>PORTA 0,80</t>
  </si>
  <si>
    <t>FUNDO</t>
  </si>
  <si>
    <t>DENTE (2,28*0,90)</t>
  </si>
  <si>
    <t>TAMPA</t>
  </si>
  <si>
    <t>LATERAL TAMPA</t>
  </si>
  <si>
    <t>PAREDES DA FOSSA (2,28*0,90)</t>
  </si>
  <si>
    <t>PAREDES DA FOSSA (1,80*0,90)</t>
  </si>
  <si>
    <t>PISO</t>
  </si>
  <si>
    <t>(2,18*0,90)</t>
  </si>
  <si>
    <t>LATERAL 1</t>
  </si>
  <si>
    <t>LATERAL 2</t>
  </si>
  <si>
    <t>LAJE PARA CAIXA D'ÁGUA</t>
  </si>
  <si>
    <t>LAJE DA CAIXA D'ÁGUA</t>
  </si>
  <si>
    <t>retirar laje externa</t>
  </si>
  <si>
    <t>5.4</t>
  </si>
  <si>
    <t>94231 SINAPI</t>
  </si>
  <si>
    <t>RUFO EM CHAPA DE AÇO GALVANIZADO NÚMERO 24, CORTE DE 25 CM, INCLUSO TRANSPORTE VERTICAL. AF_07/2019</t>
  </si>
  <si>
    <t>PAREDES DO ABRIGO DA CAIXA D'ÁGUA</t>
  </si>
  <si>
    <t>Laje do banheiro retirada, substituída pela do wc</t>
  </si>
  <si>
    <t>paredes do abrigo caixa d'água</t>
  </si>
  <si>
    <t>laje externa retirada + paredes do abrigo caixa d'água</t>
  </si>
  <si>
    <t>item novo</t>
  </si>
  <si>
    <t>não tinha na tp 4</t>
  </si>
  <si>
    <t>retirar teto do wc</t>
  </si>
  <si>
    <t>Data:</t>
  </si>
  <si>
    <t>BDI (%)</t>
  </si>
  <si>
    <t>CODIGO SINAPI</t>
  </si>
  <si>
    <t>DESCRIÇÃO</t>
  </si>
  <si>
    <t>QTDE</t>
  </si>
  <si>
    <t>PREÇOS UNITÁRIOS (em R$)</t>
  </si>
  <si>
    <t>UNIT</t>
  </si>
  <si>
    <t>UD</t>
  </si>
  <si>
    <t>PLANILHA ANEXA</t>
  </si>
  <si>
    <t>R$</t>
  </si>
  <si>
    <t xml:space="preserve">SITUAÇÃO OBRA / CONVÊNIO                                     </t>
  </si>
  <si>
    <t>VALORES LICITADOS</t>
  </si>
  <si>
    <t>REPASSE</t>
  </si>
  <si>
    <t>CONTRAPARTIDA</t>
  </si>
  <si>
    <t>PORCENTAGEM DE LIBERAÇÃO PREVISTA</t>
  </si>
  <si>
    <t>BOLETINS EXECUTADOS</t>
  </si>
  <si>
    <t>BM´S</t>
  </si>
  <si>
    <t>REPASSE PREVISTO</t>
  </si>
  <si>
    <t>BM 01</t>
  </si>
  <si>
    <t xml:space="preserve">REPASSE </t>
  </si>
  <si>
    <t>PAGO ATÉ O MOMENTO</t>
  </si>
  <si>
    <t>SALDO DE REPASSE</t>
  </si>
  <si>
    <t>PARA NOVA LICITAÇÃO</t>
  </si>
  <si>
    <t>obs.:</t>
  </si>
  <si>
    <t>Valor previsto para contrapartida</t>
  </si>
  <si>
    <t>ONSTRUÇÃO DE CASAS PARA IMPLANTAÇÃO DO PROGRAMA FUNASA MELHORIA HABITACIONAL PARA O CONTROLE DE CHAGAS - MHCDC, CONVÊNIO N° 00276/2015, NOS SÍTIOS CACIMBA, MASSAPÊ E ARIADO, ZONA RURAL DO MUNICÍPIO DE VERDEJANTE-PE</t>
  </si>
  <si>
    <t>Material:</t>
  </si>
  <si>
    <t>24/04/2021</t>
  </si>
  <si>
    <t>PLANILHA ORÇAMENTÁRIA MHCDC- RESUMO</t>
  </si>
  <si>
    <t>PLACA DE OBRA EM CHAPA DE AÇO GALVANIZADA</t>
  </si>
  <si>
    <t>0051-ORSE</t>
  </si>
  <si>
    <t>PLACA DE OBRA (PARA CONSTRUCAO CIVIL) EM CHAPA GALVANIZADA *N. 22*, ADESIVADA, 
DE *2,0 X 1,125* M</t>
  </si>
  <si>
    <t xml:space="preserve">SARRAFO *2,5 X 5* CM EM PINUS, MISTA OU EQUIVALENTE DA REGIAO - BRUTA </t>
  </si>
  <si>
    <t xml:space="preserve">CAIBRO 5 X 5 CM EM PINUS, MISTA OU EQUIVALENTE DA REGIAO - BRUTA </t>
  </si>
  <si>
    <t xml:space="preserve">PREGO DE ACO POLIDO COM CABECA 18 X 30 (2 3/4 X 10) </t>
  </si>
  <si>
    <t>OK</t>
  </si>
  <si>
    <t>ESTRUTURA</t>
  </si>
  <si>
    <t>2.4</t>
  </si>
  <si>
    <t>2.5</t>
  </si>
  <si>
    <t>2.6</t>
  </si>
  <si>
    <t>2.7</t>
  </si>
  <si>
    <t>2.8</t>
  </si>
  <si>
    <t>2.9</t>
  </si>
  <si>
    <t>2.10</t>
  </si>
  <si>
    <t>2.11</t>
  </si>
  <si>
    <t>REVESTIMENTOS</t>
  </si>
  <si>
    <t>PINTURAS</t>
  </si>
  <si>
    <t>INSTALAÇÕES HIRÁULICAS</t>
  </si>
  <si>
    <t>2.12</t>
  </si>
  <si>
    <t>2.13</t>
  </si>
  <si>
    <t>2.14</t>
  </si>
  <si>
    <t>3.7</t>
  </si>
  <si>
    <t>3.8</t>
  </si>
  <si>
    <t>3.9</t>
  </si>
  <si>
    <t>3.10</t>
  </si>
  <si>
    <t>3.11</t>
  </si>
  <si>
    <t>3.12</t>
  </si>
  <si>
    <t>3.13</t>
  </si>
  <si>
    <t>3.14</t>
  </si>
  <si>
    <t>PROCESSO LICITATÓRIO 033/2019. TOMADA DE PREÇOS 002/2019</t>
  </si>
  <si>
    <t>CONSTRUTORA HC ENGENHARIA EIRELI EPP.</t>
  </si>
  <si>
    <t>VALORES ORIGINAIS</t>
  </si>
  <si>
    <t>Restante do repasse original + Saldo em conta</t>
  </si>
  <si>
    <t>PLANILHA ORÇAMENTÁRIA C/ DESONERAÇÃO</t>
  </si>
  <si>
    <t>COMPOSIÇÃO ABERTA - ATUALIZAÇÃO DE PREÇOS DE SERVIÇOS</t>
  </si>
  <si>
    <t>LOCACAO CONVENCIONAL DE OBRA, ATRAVÉS DE GABARITO DE TABUAS CORRIDAS PONTALETADAS, COM REAPROVEITAMENTO DE 10 VEZES.</t>
  </si>
  <si>
    <t>Fonte:</t>
  </si>
  <si>
    <t>74077/2 SINAPI</t>
  </si>
  <si>
    <t>88262</t>
  </si>
  <si>
    <t>43132 SINAPI</t>
  </si>
  <si>
    <t>10567 SINAPI</t>
  </si>
  <si>
    <t>CARPINTEIRO DE FORMAS COM ENCARGOS COMPLEMENTARES</t>
  </si>
  <si>
    <t>ARAME RECOZIDO 16 BWG, D = 1,65 MM (0,016 KG/M) OU 18 BWG, D = 1,25 MM (0,01 KG/M)</t>
  </si>
  <si>
    <t>PREGO DE ACO POLIDO COM CABECA 18 X 27 (2 1/2 X 10)</t>
  </si>
  <si>
    <t>TABUA *2,5 X 23* CM EM PINUS, MISTA OU EQUIVALENTE DA REGIAO - BRUTA</t>
  </si>
  <si>
    <t>CASA (5,95 X 7,56)</t>
  </si>
  <si>
    <t>TRANSPORTE DE ENTULHO COM CAMINHÃO BASCULANTE 6 M3, RODOVIA PAVIMENTADA, DMT ATE 0,5 KM</t>
  </si>
  <si>
    <t>72899 SINAPI</t>
  </si>
  <si>
    <t>5811 SINAPI</t>
  </si>
  <si>
    <t>CHP</t>
  </si>
  <si>
    <t>CAMINHÃO BASCULANTE 6 M3, PESO BRUTO TOTAL 16.000 KG, CARGA ÚTIL MÁXIMA 13.071 KG, DISTÂNCIA ENTRE EIXOS 4,80 M, POTÊNCIA 230 CV INCLUSIVE C
AÇAMBA METÁLICA - CHP DIURNO. AF_06/2014</t>
  </si>
  <si>
    <t>93358 SINAPI</t>
  </si>
  <si>
    <t xml:space="preserve">ESCAVAÇÃO MANUAL DE VALAS. AF_03/2016 </t>
  </si>
  <si>
    <t>IGUAL</t>
  </si>
  <si>
    <t>74202/002 SINAPI</t>
  </si>
  <si>
    <t>LAJE PRE-MOLDADA P/PISO, SOBRECARGA 200KG/M2, VAOS ATE 3,50M/E=8CM, C/ LAJOTAS E CAP.C/CONC FCK=20MPA, 4CM, INTER-EIXO 38CM, C/ESCORAMENTO (REAPR.3X) E FERRAGEM NEGATIVA</t>
  </si>
  <si>
    <t>94970 SINAPI</t>
  </si>
  <si>
    <t>CONCRETO FCK = 20MPA, TRAÇO 1:2,7:3 (CIMENTO/ AREIA MÉDIA/ BRITA 1) - PREPARO MECÂNICO COM BETONEIRA 600 L. AF_07/2016</t>
  </si>
  <si>
    <t>43059 SINAPI</t>
  </si>
  <si>
    <t>ACO CA-60, 4,2 MM, OU 5,0 MM, OU 6,0 MM, OU 7,0 MM, VERGALHAO</t>
  </si>
  <si>
    <t>88239</t>
  </si>
  <si>
    <t xml:space="preserve">AJUDANTE DE CARPINTEIRO COM ENCARGOS COMPLEMENTARES </t>
  </si>
  <si>
    <t>84027 SINAPI</t>
  </si>
  <si>
    <t>BARRA LISA TRACO 1:3 (CIMENTO E AREIA MEDIA), ESPESSURA 0,5CM, PREPARO MANUAL DA ARGAMASSA</t>
  </si>
  <si>
    <t>PONTALETE *7,5 X 7,5* CM EM PINUS, MISTA OU EQUIVALENTE DA REGIAO - BRUTA</t>
  </si>
  <si>
    <t>1379 SINAPI</t>
  </si>
  <si>
    <t>88629 SINAPI</t>
  </si>
  <si>
    <t>ARGAMASSA TRAÇO 1:3 (EM VOLUME DE CIMENTO E AREIA MÉDIA ÚMIDA), PREPARO MANUAL. AF_08/2019</t>
  </si>
  <si>
    <t>CIMENTO PORTLAND COMPOSTO CP II-32</t>
  </si>
  <si>
    <t>91300 SINAPI</t>
  </si>
  <si>
    <t>ALIZAR / GUARNIÇÃO DE 5X1,5CM PARA PORTA DE 60X210CM FIXADO COM PREGOS, PADRÃO POPULAR - FORNECIMENTO E INSTALAÇÃO. AF_08/2015</t>
  </si>
  <si>
    <t>88261</t>
  </si>
  <si>
    <t>CARPINTEIRO DE ESQUADRIA COM ENCARGOS COMPLEMENTARES</t>
  </si>
  <si>
    <t>39026 SINAPI</t>
  </si>
  <si>
    <t>20007 SINAPI</t>
  </si>
  <si>
    <t>GUARNICAO/ ALIZAR/ VISTA MACICA, E= *1* CM, L= *4,5* CM, EM PINUS/ TAUARI/ VIROLA OU EQUIVALENTE DA REGIAO</t>
  </si>
  <si>
    <t xml:space="preserve">PREGO DE ACO POLIDO SEM CABECA 15 X 15 (1 1/4 X 13) </t>
  </si>
  <si>
    <t>91301 SINAPI</t>
  </si>
  <si>
    <t>ALIZAR / GUARNIÇÃO DE 5X1,5CM PARA PORTA DE 70X210CM FIXADO COM PREGOS, PADRÃO POPULAR - FORNECIMENTO E INSTALAÇÃO. AF_08/2015</t>
  </si>
  <si>
    <t>72116 SINAPI</t>
  </si>
  <si>
    <t>VIDRO LISO COMUM TRANSPARENTE, ESPESSURA 3MM</t>
  </si>
  <si>
    <t>10490 SINAPI</t>
  </si>
  <si>
    <t>10498 SINAPI</t>
  </si>
  <si>
    <t xml:space="preserve">VIDRO LISO INCOLOR 2 A 3 MM - SEM COLOCACAO </t>
  </si>
  <si>
    <t>MASSA PARA VIDRO</t>
  </si>
  <si>
    <t>88325</t>
  </si>
  <si>
    <t>VIDRACEIRO COM ENCARGOS COMPLEMENTARES</t>
  </si>
  <si>
    <t>79480 SINAPI</t>
  </si>
  <si>
    <t>ESCAVACAO MECANICA CAMPO ABERTO EM SOLO EXCETO ROCHA ATE 2,00M PROFUNDIDADE</t>
  </si>
  <si>
    <t>89032 SINAPI</t>
  </si>
  <si>
    <t>TRATOR DE ESTEIRAS, POTÊNCIA 100 HP, PESO OPERACIONAL 9,4 T, COM LÂMINA 2,19 M3 - CHP DIURNO. AF_06/2014</t>
  </si>
  <si>
    <t>94807 SINAPI</t>
  </si>
  <si>
    <t>PORTA EM AÇO DE ABRIR TIPO VENEZIANA SEM GUARNIÇÃO, 87X210CM, FIXAÇÃO COM PARAFUSOS - FORNECIMENTO E INSTALAÇÃO. AF_12/2019</t>
  </si>
  <si>
    <t>mudou de m² para und</t>
  </si>
  <si>
    <t>PORTA 0,70 (2 portas, 2 lados cada = 4)</t>
  </si>
  <si>
    <t>PORTA 0,60 (1 porta, 2 lados =2)</t>
  </si>
  <si>
    <t>7608 SINAPI</t>
  </si>
  <si>
    <t>CHUVEIRO PLASTICO BRANCO SIMPLES 5 '' PARA ACOPLAR EM HASTE 1/2 ", AGUA FRIA</t>
  </si>
  <si>
    <t xml:space="preserve">CARPINTEIRO DE FORMAS COM ENCARGOS COMPLEMENTARES </t>
  </si>
  <si>
    <t>EXECUÇÃO DE DEPÓSITO EM CANTEIRO DE OBRA EM CHAPA DE MADEIRA COMPENSADA, NÃO INCLUSO MOBILIÁRIO. AF_04/2016</t>
  </si>
  <si>
    <t>INSTALAÇÃO DO CANTEIRO DE OBRAS</t>
  </si>
  <si>
    <t>1.2.1</t>
  </si>
  <si>
    <t>1.2.2</t>
  </si>
  <si>
    <t>1.2.3</t>
  </si>
  <si>
    <t>ADMINISTRAÇÃO LOCAL</t>
  </si>
  <si>
    <t>ENGENHEIRO CIVIL DE OBRA JUNIOR</t>
  </si>
  <si>
    <t>ENCARREGADO GERAL</t>
  </si>
  <si>
    <t>90777 SINAPI</t>
  </si>
  <si>
    <t>1.1.1</t>
  </si>
  <si>
    <t>1.1.2</t>
  </si>
  <si>
    <t>90776 SINAPI</t>
  </si>
  <si>
    <t>08415 ORSE</t>
  </si>
  <si>
    <t>ENSAIO - TAXA DE PERCOLAÇÃO DO SOLO (PARA CADA DETERMINAÇÃO OU FURO)</t>
  </si>
  <si>
    <r>
      <rPr>
        <b/>
        <sz val="11"/>
        <color theme="1"/>
        <rFont val="Arial"/>
        <family val="2"/>
      </rPr>
      <t>Serviço</t>
    </r>
    <r>
      <rPr>
        <sz val="11"/>
        <color theme="1"/>
        <rFont val="Arial"/>
        <family val="2"/>
      </rPr>
      <t>:</t>
    </r>
  </si>
  <si>
    <r>
      <rPr>
        <b/>
        <sz val="11"/>
        <color theme="1"/>
        <rFont val="Arial"/>
        <family val="2"/>
      </rPr>
      <t>Mão de Obra</t>
    </r>
    <r>
      <rPr>
        <sz val="11"/>
        <color theme="1"/>
        <rFont val="Arial"/>
        <family val="2"/>
      </rPr>
      <t xml:space="preserve">: </t>
    </r>
  </si>
  <si>
    <r>
      <t xml:space="preserve">Tabela de Referência: </t>
    </r>
    <r>
      <rPr>
        <sz val="11"/>
        <color theme="1"/>
        <rFont val="Arial"/>
        <family val="2"/>
      </rPr>
      <t xml:space="preserve">SINAPI 03/2021 c/ des.; .ORSE fev 2021.1;  SEINFRA 027.1 </t>
    </r>
  </si>
  <si>
    <r>
      <rPr>
        <b/>
        <sz val="11"/>
        <color theme="1"/>
        <rFont val="Arial"/>
        <family val="2"/>
      </rPr>
      <t>Local:</t>
    </r>
    <r>
      <rPr>
        <sz val="11"/>
        <color theme="1"/>
        <rFont val="Arial"/>
        <family val="2"/>
      </rPr>
      <t xml:space="preserve"> SÍTIOS CACIMBA, MASSAPÊ E ARIADO - ZONA RURAL, VERDEJANTE-PE</t>
    </r>
  </si>
  <si>
    <t>5.5</t>
  </si>
  <si>
    <t>94227 SINAPI</t>
  </si>
  <si>
    <t>CALHA EM CHAPA DE AÇO GALVANIZADO NÚMERO 24, DESENVOLVIMENTO DE 33 CM, INCLUSO TRANSPORTE VERTICAL. AF_07/2019</t>
  </si>
  <si>
    <t>PROTEÇÃO ABRIGO DA CAIXA D'ÁGUA (2,35*2)</t>
  </si>
  <si>
    <t>PROTEÇÃO ABRIGO DA CAIXA D'ÁGUA (1,80*2)</t>
  </si>
  <si>
    <t>PLANILHA ORÇAMENTÁRIA - MHCDC TIPO 04  (5 CASAS NÃO CONSTRUÍDAS)</t>
  </si>
  <si>
    <t>MEMÓRIA DE CÁLCULO - MHCDC TIPO 04  (5 CASAS NÃO CONSTRUÍDAS)</t>
  </si>
  <si>
    <t>MEMÓRIA DE CÁLCULO - MHCDC TIPO 01  (3 CASAS NÃO CONSTRUÍDAS)</t>
  </si>
  <si>
    <t>PLANILHA ORÇAMENTÁRIA - MHCDC TIPO 01  (3 CASAS NÃO CONSTRUÍDAS)</t>
  </si>
  <si>
    <t>PLANILHA ORÇAMENTÁRIA - MHCDC TP 04 BENEFICIÁRIA CREUZA CARMINA DOS SANTOS (EM CONSTRUÇÃO)</t>
  </si>
  <si>
    <t>MEMÓRIA DE CÁLCULO -  MHCDC TP 04 BENEFICIÁRIA CREUZA CARMINA DOS SANTOS (EM CONSTRUÇÃO)</t>
  </si>
  <si>
    <t>BALCÃO COZINHA (A COMPLEMENTAR ALTURA)</t>
  </si>
  <si>
    <t xml:space="preserve">IMPORTA EM MHCDC TP 04 BENEFICIÁRIA CREUZA CARMINA DOS SANTOS (EM CONSTRUÇÃO)O VALOR DE:  </t>
  </si>
  <si>
    <t xml:space="preserve">IMPORTA EM 1 (UMA) MHCDC TIPO 01  O VALOR DE:  </t>
  </si>
  <si>
    <t xml:space="preserve">IMPORTA EM EM 1 (UMA) MHCDC TIPO 04  O VALOR DE:  </t>
  </si>
  <si>
    <t xml:space="preserve">VALOR TOTAL - MHCDC 2 QUARTOS TIPOS 1 E 4 (NÃO CONSTRUÍDOS); MHCDC 2 QUARTOS TIPO 4 BENEFICIÁRIOS CREUZA CARMINA E MARIA APARECIDA (EM CONSTRUÇÃO) </t>
  </si>
  <si>
    <t>4.6</t>
  </si>
  <si>
    <t>4.7</t>
  </si>
  <si>
    <t>4.8</t>
  </si>
  <si>
    <t>4.9</t>
  </si>
  <si>
    <t>4.10</t>
  </si>
  <si>
    <t>4.11</t>
  </si>
  <si>
    <t>4.12</t>
  </si>
  <si>
    <t>RECONSTRUÇÃO DE UNIDADE HABITACIONAL DE 02 QUARTOS PROGRAMA MHCDC-FUNASA TIPO 4 (NÃO CONSTRUÍDAS)</t>
  </si>
  <si>
    <t>RECONSTRUÇÃO DE UNIDADE HABITACIONAL DE 02 QUARTOS PROGRAMA MHCDC-FUNASA TIPO 1 (NÃO CONSTRUÍDAS)</t>
  </si>
  <si>
    <t>RECONSTRUÇÃO DE UNIDADE HABITACIONAL DE 02 QUARTOS PROGRAMA MHCDC-FUNASA TIPO 4 - BENEFICIÁRIA CREUZA CARMINA DOS SANTOS (EM CONSTRUÇÃO)</t>
  </si>
  <si>
    <t>5.6</t>
  </si>
  <si>
    <t>5.7</t>
  </si>
  <si>
    <t>5.8</t>
  </si>
  <si>
    <t>5.9</t>
  </si>
  <si>
    <t>5.10</t>
  </si>
  <si>
    <t>5.11</t>
  </si>
  <si>
    <t>5.12</t>
  </si>
  <si>
    <t>RECONSTRUÇÃO DE UNIDADE HABITACIONAL DE 02 QUARTOS PROGRAMA MHCDC-FUNASA TIPO 4 - BENEFICIÁRIA MARIA APARECIDA TEXEIRA DA SILVA (EM CONSTRUÇÃO)</t>
  </si>
  <si>
    <t>PLANILHA ORÇAMENTÁRIA - MHCDC TP 04 BENEFICIÁRIA MARIA APARECIDA TEIXEIRA DA SILVA (EM CONSTRUÇÃO)</t>
  </si>
  <si>
    <t>MEMÓRIA DE CÁLCULO -  MHCDC TP 04 BENEFICIÁRIA MARIA APARECIDA TEIXEIRA DA SILVA (EM CONSTRUÇÃO)</t>
  </si>
  <si>
    <t xml:space="preserve">IMPORTA EM MHCDC TP 04 BENEFICIÁRIA MARIA APARECIDA TEIXEIRA DA SILVA(EM CONSTRUÇÃO)O VALOR DE:  </t>
  </si>
  <si>
    <t>MHCDC TIPO 01 (NÃO CONSTRUÍDA)</t>
  </si>
  <si>
    <t>MHCDC TIPO 04 (NÃO CONSTRUÍDA)</t>
  </si>
  <si>
    <t>MHCDC TP 04 - BENEF. CREUZA  (EM CONSTRUÇÃO)</t>
  </si>
  <si>
    <t>MHCDC TP 04 - BENEF. M. APARECIDA  (EM CONSTRUÇÃO)</t>
  </si>
  <si>
    <t>alterado 99,90%</t>
  </si>
  <si>
    <t>(QUARENTA E DOIS MIL QUATROCENTOS E TRINTA REAIS E NOVENTA E TRÊS CENTAVOS)</t>
  </si>
  <si>
    <t>(SESSENTA MIL TREZENTOS E QUARENTA E DOIS REAIS E SESSENTA E OITO CENTAVOS)</t>
  </si>
  <si>
    <t>(SESSENTA MIL SEISCENTOS E SESSENTA E UM MIL REAIS E UM CENTAVOS)</t>
  </si>
</sst>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 #,##0.00_);_(* \(#,##0.00\);_(* &quot;-&quot;??_);_(@_)"/>
    <numFmt numFmtId="165" formatCode="&quot;R$&quot;\ #,##0.00"/>
    <numFmt numFmtId="166" formatCode="_(&quot;R$ &quot;* #,##0.00_);_(&quot;R$ &quot;* \(#,##0.00\);_(&quot;R$ &quot;* &quot;-&quot;??_);_(@_)"/>
    <numFmt numFmtId="167" formatCode="_(&quot;R$ &quot;* #,##0.00_);_(&quot;R$ &quot;* \(#,##0.00\);_(&quot;R$ &quot;* \-??_);_(@_)"/>
    <numFmt numFmtId="168" formatCode="_(&quot;R$&quot;* #,##0.00_);_(&quot;R$&quot;* \(#,##0.00\);_(&quot;R$&quot;* &quot;-&quot;??_);_(@_)"/>
    <numFmt numFmtId="169" formatCode="&quot;R$ &quot;#,##0_);\(&quot;R$ &quot;#,##0\)"/>
    <numFmt numFmtId="170" formatCode="_(* #,##0.00_);_(* \(#,##0.00\);_(* \-??_);_(@_)"/>
    <numFmt numFmtId="171" formatCode="#,##0.0000"/>
    <numFmt numFmtId="172" formatCode="#,##0.000"/>
    <numFmt numFmtId="173" formatCode="&quot;R$&quot;\ #,##0;&quot;R$&quot;\ \-#,##0"/>
    <numFmt numFmtId="174" formatCode="&quot;R$ &quot;#,##0.00"/>
    <numFmt numFmtId="175" formatCode="&quot;$&quot;#,##0_);\(&quot;$&quot;#,##0\)"/>
    <numFmt numFmtId="176" formatCode="&quot;R$&quot;#,##0.00"/>
  </numFmts>
  <fonts count="40">
    <font>
      <sz val="11"/>
      <color theme="1"/>
      <name val="Calibri"/>
      <family val="2"/>
      <scheme val="minor"/>
    </font>
    <font>
      <sz val="10"/>
      <name val="Arial"/>
    </font>
    <font>
      <sz val="10"/>
      <name val="Arial"/>
      <family val="2"/>
    </font>
    <font>
      <b/>
      <sz val="10"/>
      <name val="Arial"/>
      <family val="2"/>
    </font>
    <font>
      <sz val="10"/>
      <color indexed="8"/>
      <name val="Arial"/>
      <family val="2"/>
    </font>
    <font>
      <b/>
      <sz val="10"/>
      <color indexed="8"/>
      <name val="Arial"/>
      <family val="2"/>
    </font>
    <font>
      <b/>
      <sz val="12"/>
      <name val="Arial"/>
      <family val="2"/>
    </font>
    <font>
      <sz val="8"/>
      <name val="Calibri"/>
      <family val="2"/>
    </font>
    <font>
      <sz val="11"/>
      <color theme="1"/>
      <name val="Calibri"/>
      <family val="2"/>
      <scheme val="minor"/>
    </font>
    <font>
      <b/>
      <sz val="9"/>
      <name val="Arial"/>
      <family val="2"/>
    </font>
    <font>
      <sz val="9"/>
      <name val="Arial"/>
      <family val="2"/>
    </font>
    <font>
      <sz val="10"/>
      <color indexed="8"/>
      <name val="MS Sans Serif"/>
      <family val="2"/>
    </font>
    <font>
      <sz val="11"/>
      <color indexed="8"/>
      <name val="Calibri"/>
      <family val="2"/>
    </font>
    <font>
      <b/>
      <sz val="18"/>
      <color indexed="56"/>
      <name val="Cambria"/>
      <family val="2"/>
    </font>
    <font>
      <b/>
      <sz val="10"/>
      <color theme="1"/>
      <name val="Arial"/>
      <family val="2"/>
    </font>
    <font>
      <sz val="10"/>
      <color theme="1"/>
      <name val="Arial"/>
      <family val="2"/>
    </font>
    <font>
      <sz val="10"/>
      <color rgb="FF000000"/>
      <name val="Arial"/>
      <family val="2"/>
    </font>
    <font>
      <b/>
      <sz val="12"/>
      <color theme="1"/>
      <name val="Times New Roman"/>
      <family val="1"/>
    </font>
    <font>
      <b/>
      <sz val="11"/>
      <color theme="1"/>
      <name val="Times New Roman"/>
      <family val="1"/>
    </font>
    <font>
      <sz val="11"/>
      <color theme="1"/>
      <name val="Times New Roman"/>
      <family val="1"/>
    </font>
    <font>
      <b/>
      <sz val="11"/>
      <color indexed="8"/>
      <name val="Arial"/>
      <family val="2"/>
    </font>
    <font>
      <sz val="11"/>
      <color indexed="8"/>
      <name val="MS Sans Serif"/>
      <family val="2"/>
    </font>
    <font>
      <sz val="11"/>
      <color rgb="FF000000"/>
      <name val="Arial"/>
      <family val="2"/>
    </font>
    <font>
      <sz val="11"/>
      <name val="Arial"/>
      <family val="2"/>
    </font>
    <font>
      <sz val="12"/>
      <name val="Arial"/>
      <family val="2"/>
    </font>
    <font>
      <b/>
      <sz val="11"/>
      <color indexed="8"/>
      <name val="MS Sans Serif"/>
      <family val="2"/>
    </font>
    <font>
      <b/>
      <sz val="11"/>
      <name val="Times New Roman"/>
      <family val="1"/>
    </font>
    <font>
      <sz val="11"/>
      <name val="Times New Roman"/>
      <family val="1"/>
    </font>
    <font>
      <b/>
      <sz val="15"/>
      <color indexed="56"/>
      <name val="Calibri"/>
      <family val="2"/>
    </font>
    <font>
      <b/>
      <sz val="11"/>
      <color rgb="FF000000"/>
      <name val="Arial"/>
      <family val="2"/>
    </font>
    <font>
      <b/>
      <sz val="11"/>
      <name val="Arial"/>
      <family val="2"/>
    </font>
    <font>
      <u/>
      <sz val="11"/>
      <name val="Arial"/>
      <family val="2"/>
    </font>
    <font>
      <b/>
      <u/>
      <sz val="11"/>
      <name val="Arial"/>
      <family val="2"/>
    </font>
    <font>
      <b/>
      <sz val="12"/>
      <color theme="1"/>
      <name val="Arial"/>
      <family val="2"/>
    </font>
    <font>
      <b/>
      <sz val="11"/>
      <color theme="1"/>
      <name val="Arial"/>
      <family val="2"/>
    </font>
    <font>
      <sz val="12"/>
      <color theme="1"/>
      <name val="Arial"/>
      <family val="2"/>
    </font>
    <font>
      <sz val="10"/>
      <name val="Tahoma"/>
      <family val="2"/>
    </font>
    <font>
      <b/>
      <sz val="12"/>
      <name val="Tahoma"/>
      <family val="2"/>
    </font>
    <font>
      <sz val="11"/>
      <color theme="1"/>
      <name val="Arial"/>
      <family val="2"/>
    </font>
    <font>
      <sz val="11"/>
      <color indexed="8"/>
      <name val="Arial"/>
      <family val="2"/>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mediumGray"/>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44"/>
      </patternFill>
    </fill>
    <fill>
      <patternFill patternType="solid">
        <fgColor rgb="FFFFFFFF"/>
        <bgColor indexed="64"/>
      </patternFill>
    </fill>
    <fill>
      <patternFill patternType="solid">
        <fgColor theme="0"/>
        <bgColor indexed="44"/>
      </patternFill>
    </fill>
    <fill>
      <patternFill patternType="solid">
        <fgColor theme="0" tint="-0.34998626667073579"/>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bottom/>
      <diagonal/>
    </border>
    <border>
      <left/>
      <right/>
      <top/>
      <bottom style="thick">
        <color indexed="62"/>
      </bottom>
      <diagonal/>
    </border>
    <border>
      <left style="thin">
        <color indexed="64"/>
      </left>
      <right style="thin">
        <color indexed="64"/>
      </right>
      <top/>
      <bottom/>
      <diagonal/>
    </border>
    <border>
      <left style="thin">
        <color indexed="64"/>
      </left>
      <right/>
      <top/>
      <bottom/>
      <diagonal/>
    </border>
  </borders>
  <cellStyleXfs count="102">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6" fontId="2" fillId="0" borderId="0" applyFont="0" applyFill="0" applyBorder="0" applyAlignment="0" applyProtection="0"/>
    <xf numFmtId="167" fontId="2" fillId="0" borderId="0" applyFill="0" applyBorder="0" applyAlignment="0" applyProtection="0"/>
    <xf numFmtId="167" fontId="2" fillId="0" borderId="0" applyFill="0" applyBorder="0" applyAlignment="0" applyProtection="0"/>
    <xf numFmtId="168" fontId="2" fillId="0" borderId="0" applyFont="0" applyFill="0" applyBorder="0" applyAlignment="0" applyProtection="0"/>
    <xf numFmtId="167" fontId="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8"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2" fillId="0" borderId="0" applyFont="0" applyFill="0" applyBorder="0" applyAlignment="0" applyProtection="0"/>
    <xf numFmtId="17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64" fontId="2" fillId="0" borderId="0" applyFont="0" applyFill="0" applyBorder="0" applyAlignment="0" applyProtection="0"/>
    <xf numFmtId="0" fontId="13" fillId="0" borderId="0" applyNumberFormat="0" applyFill="0" applyBorder="0" applyAlignment="0" applyProtection="0"/>
    <xf numFmtId="43" fontId="12" fillId="0" borderId="0" applyFont="0" applyFill="0" applyBorder="0" applyAlignment="0" applyProtection="0"/>
    <xf numFmtId="0" fontId="2" fillId="0" borderId="0"/>
    <xf numFmtId="173" fontId="2" fillId="0" borderId="0" applyFont="0" applyFill="0" applyBorder="0" applyAlignment="0" applyProtection="0"/>
    <xf numFmtId="44" fontId="2" fillId="0" borderId="0" applyFont="0" applyFill="0" applyBorder="0" applyAlignment="0" applyProtection="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8" fillId="0" borderId="22" applyNumberFormat="0" applyFill="0" applyAlignment="0" applyProtection="0"/>
    <xf numFmtId="43" fontId="2" fillId="0" borderId="0" applyFont="0" applyFill="0" applyBorder="0" applyAlignment="0" applyProtection="0"/>
    <xf numFmtId="43" fontId="8" fillId="0" borderId="0" applyFont="0" applyFill="0" applyBorder="0" applyAlignment="0" applyProtection="0"/>
    <xf numFmtId="0" fontId="2" fillId="0" borderId="0"/>
    <xf numFmtId="0" fontId="11" fillId="0" borderId="0"/>
  </cellStyleXfs>
  <cellXfs count="477">
    <xf numFmtId="0" fontId="0" fillId="0" borderId="0" xfId="0"/>
    <xf numFmtId="0" fontId="4" fillId="0" borderId="0" xfId="0" applyFont="1"/>
    <xf numFmtId="49" fontId="4" fillId="0" borderId="0" xfId="0" applyNumberFormat="1" applyFont="1"/>
    <xf numFmtId="0" fontId="4" fillId="0" borderId="0" xfId="0" applyFont="1" applyAlignment="1">
      <alignment horizontal="center"/>
    </xf>
    <xf numFmtId="0" fontId="4" fillId="3" borderId="0" xfId="0" applyFont="1" applyFill="1"/>
    <xf numFmtId="164" fontId="2" fillId="3" borderId="1" xfId="3" applyFont="1" applyFill="1" applyBorder="1" applyAlignment="1">
      <alignment horizontal="center" vertical="center" wrapText="1"/>
    </xf>
    <xf numFmtId="0" fontId="5" fillId="3" borderId="0" xfId="0" applyFont="1" applyFill="1"/>
    <xf numFmtId="0" fontId="5" fillId="3" borderId="1" xfId="0" applyFont="1" applyFill="1" applyBorder="1"/>
    <xf numFmtId="0" fontId="3" fillId="2" borderId="1" xfId="1" applyFont="1" applyFill="1" applyBorder="1" applyAlignment="1">
      <alignment vertical="center" wrapText="1"/>
    </xf>
    <xf numFmtId="164" fontId="3" fillId="4" borderId="1" xfId="3" applyFont="1" applyFill="1" applyBorder="1" applyAlignment="1">
      <alignment horizontal="center" vertical="center" wrapText="1"/>
    </xf>
    <xf numFmtId="164" fontId="3" fillId="5" borderId="1" xfId="3" applyFont="1" applyFill="1" applyBorder="1" applyAlignment="1">
      <alignment horizontal="center" vertical="center" wrapText="1"/>
    </xf>
    <xf numFmtId="0" fontId="9" fillId="0" borderId="2" xfId="1" applyFont="1" applyFill="1" applyBorder="1" applyAlignment="1">
      <alignment vertical="center"/>
    </xf>
    <xf numFmtId="0" fontId="9" fillId="0" borderId="4" xfId="1" applyFont="1" applyFill="1" applyBorder="1" applyAlignment="1">
      <alignment vertical="center"/>
    </xf>
    <xf numFmtId="0" fontId="10" fillId="0" borderId="2" xfId="1" applyFont="1" applyFill="1" applyBorder="1" applyAlignment="1">
      <alignment vertical="distributed"/>
    </xf>
    <xf numFmtId="0" fontId="10" fillId="0" borderId="4" xfId="1" applyFont="1" applyFill="1" applyBorder="1" applyAlignment="1">
      <alignment vertical="distributed"/>
    </xf>
    <xf numFmtId="14" fontId="10" fillId="0" borderId="4" xfId="1" applyNumberFormat="1" applyFont="1" applyFill="1" applyBorder="1" applyAlignment="1">
      <alignment vertical="center"/>
    </xf>
    <xf numFmtId="4" fontId="2" fillId="3" borderId="1" xfId="3" applyNumberFormat="1" applyFont="1" applyFill="1" applyBorder="1" applyAlignment="1">
      <alignment horizontal="center" vertical="center" wrapText="1"/>
    </xf>
    <xf numFmtId="165" fontId="2" fillId="3" borderId="1" xfId="3" applyNumberFormat="1" applyFont="1" applyFill="1" applyBorder="1" applyAlignment="1">
      <alignment horizontal="center" vertical="center" wrapText="1"/>
    </xf>
    <xf numFmtId="165" fontId="3" fillId="8" borderId="1" xfId="1" applyNumberFormat="1" applyFont="1" applyFill="1" applyBorder="1" applyAlignment="1">
      <alignment vertical="center" wrapText="1"/>
    </xf>
    <xf numFmtId="0" fontId="3" fillId="8" borderId="4" xfId="1" applyFont="1" applyFill="1" applyBorder="1" applyAlignment="1">
      <alignment vertical="center" wrapText="1"/>
    </xf>
    <xf numFmtId="43" fontId="3" fillId="8" borderId="1" xfId="1" applyNumberFormat="1" applyFont="1" applyFill="1" applyBorder="1" applyAlignment="1">
      <alignment vertical="center" wrapText="1"/>
    </xf>
    <xf numFmtId="49" fontId="2" fillId="0" borderId="2" xfId="1" applyNumberFormat="1" applyFont="1" applyBorder="1" applyAlignment="1">
      <alignment vertical="justify"/>
    </xf>
    <xf numFmtId="49" fontId="2" fillId="0" borderId="4" xfId="1" applyNumberFormat="1" applyFont="1" applyBorder="1" applyAlignment="1">
      <alignment vertical="center"/>
    </xf>
    <xf numFmtId="4" fontId="2" fillId="0" borderId="1" xfId="3"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4" fillId="0" borderId="0" xfId="0" applyFont="1" applyFill="1"/>
    <xf numFmtId="4" fontId="4" fillId="0" borderId="0" xfId="0" applyNumberFormat="1" applyFont="1" applyFill="1"/>
    <xf numFmtId="49" fontId="3" fillId="4" borderId="5" xfId="1" applyNumberFormat="1" applyFont="1" applyFill="1" applyBorder="1" applyAlignment="1">
      <alignment horizontal="center" vertical="center" wrapText="1"/>
    </xf>
    <xf numFmtId="0" fontId="3" fillId="4" borderId="5" xfId="1" applyFont="1" applyFill="1" applyBorder="1" applyAlignment="1">
      <alignment horizontal="center" vertical="center" wrapText="1"/>
    </xf>
    <xf numFmtId="164" fontId="3" fillId="4" borderId="5" xfId="3" applyFont="1" applyFill="1" applyBorder="1" applyAlignment="1">
      <alignment horizontal="center" vertical="center" wrapText="1"/>
    </xf>
    <xf numFmtId="0" fontId="14" fillId="4" borderId="1" xfId="39" applyFont="1" applyFill="1" applyBorder="1" applyAlignment="1">
      <alignment horizontal="center" vertical="center"/>
    </xf>
    <xf numFmtId="0" fontId="14" fillId="4" borderId="3" xfId="39" applyFont="1" applyFill="1" applyBorder="1" applyAlignment="1">
      <alignment horizontal="center" vertical="center"/>
    </xf>
    <xf numFmtId="0" fontId="14" fillId="9" borderId="1" xfId="0" applyFont="1" applyFill="1" applyBorder="1" applyAlignment="1">
      <alignment horizontal="center" vertical="center"/>
    </xf>
    <xf numFmtId="0" fontId="15" fillId="9" borderId="3" xfId="0" applyFont="1" applyFill="1" applyBorder="1" applyAlignment="1">
      <alignment vertical="center"/>
    </xf>
    <xf numFmtId="0" fontId="14" fillId="9" borderId="4" xfId="0" applyFont="1" applyFill="1" applyBorder="1" applyAlignment="1">
      <alignment vertical="center"/>
    </xf>
    <xf numFmtId="0" fontId="14" fillId="4" borderId="1" xfId="39" applyFont="1" applyFill="1" applyBorder="1" applyAlignment="1">
      <alignment horizontal="center" vertical="center" wrapText="1"/>
    </xf>
    <xf numFmtId="0" fontId="14" fillId="4" borderId="3" xfId="39" applyFont="1" applyFill="1" applyBorder="1" applyAlignment="1">
      <alignment horizontal="center" vertical="center" wrapText="1"/>
    </xf>
    <xf numFmtId="0" fontId="16" fillId="10" borderId="1" xfId="0" applyFont="1" applyFill="1" applyBorder="1" applyAlignment="1">
      <alignment horizontal="center" vertical="center" wrapText="1"/>
    </xf>
    <xf numFmtId="4" fontId="16" fillId="1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2" fontId="14" fillId="0" borderId="0" xfId="0" applyNumberFormat="1" applyFont="1" applyFill="1" applyBorder="1" applyAlignment="1">
      <alignment horizontal="center" vertical="center"/>
    </xf>
    <xf numFmtId="165" fontId="15" fillId="0" borderId="0" xfId="0"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0" fontId="0" fillId="0" borderId="0" xfId="0" applyAlignment="1"/>
    <xf numFmtId="49" fontId="2" fillId="0" borderId="1" xfId="0" applyNumberFormat="1" applyFont="1" applyFill="1" applyBorder="1" applyAlignment="1">
      <alignment horizontal="center" vertical="center" wrapText="1"/>
    </xf>
    <xf numFmtId="165" fontId="0" fillId="0" borderId="0" xfId="0" applyNumberFormat="1"/>
    <xf numFmtId="164" fontId="3" fillId="7" borderId="1" xfId="3" applyFont="1" applyFill="1" applyBorder="1" applyAlignment="1">
      <alignment horizontal="center" vertical="center" wrapText="1"/>
    </xf>
    <xf numFmtId="165" fontId="3" fillId="7" borderId="1" xfId="3" applyNumberFormat="1" applyFont="1" applyFill="1" applyBorder="1" applyAlignment="1">
      <alignment horizontal="center" vertical="center" wrapText="1"/>
    </xf>
    <xf numFmtId="164" fontId="3" fillId="7" borderId="5" xfId="3" applyFont="1" applyFill="1" applyBorder="1" applyAlignment="1">
      <alignment horizontal="center" vertical="center" wrapText="1"/>
    </xf>
    <xf numFmtId="0" fontId="3" fillId="4" borderId="5" xfId="1" applyFont="1" applyFill="1" applyBorder="1" applyAlignment="1">
      <alignment horizontal="center" vertical="center"/>
    </xf>
    <xf numFmtId="0" fontId="14" fillId="9"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justify" vertical="center"/>
    </xf>
    <xf numFmtId="0" fontId="23" fillId="0" borderId="1" xfId="0" applyFont="1" applyFill="1" applyBorder="1" applyAlignment="1" applyProtection="1">
      <alignment horizontal="center" vertical="center"/>
      <protection locked="0"/>
    </xf>
    <xf numFmtId="0" fontId="23" fillId="0" borderId="1" xfId="0" applyFont="1" applyBorder="1" applyAlignment="1">
      <alignment horizontal="justify" vertical="center" wrapText="1"/>
    </xf>
    <xf numFmtId="0" fontId="23" fillId="0" borderId="1" xfId="0" applyFont="1" applyFill="1" applyBorder="1" applyAlignment="1">
      <alignment horizontal="justify" vertical="center"/>
    </xf>
    <xf numFmtId="49" fontId="3" fillId="0" borderId="0" xfId="0" applyNumberFormat="1" applyFont="1" applyBorder="1" applyAlignment="1"/>
    <xf numFmtId="49" fontId="3" fillId="0" borderId="8" xfId="0" applyNumberFormat="1" applyFont="1" applyBorder="1" applyAlignment="1"/>
    <xf numFmtId="49" fontId="2" fillId="0" borderId="4" xfId="1" applyNumberFormat="1" applyFont="1" applyBorder="1" applyAlignment="1">
      <alignment horizontal="center" vertical="center"/>
    </xf>
    <xf numFmtId="49" fontId="2" fillId="0" borderId="4" xfId="1"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1" xfId="0" applyFont="1" applyFill="1" applyBorder="1" applyAlignment="1">
      <alignment horizontal="justify" vertical="center"/>
    </xf>
    <xf numFmtId="0" fontId="21" fillId="7" borderId="1" xfId="0" applyNumberFormat="1" applyFont="1" applyFill="1" applyBorder="1" applyAlignment="1" applyProtection="1"/>
    <xf numFmtId="49" fontId="24" fillId="0" borderId="2" xfId="1" applyNumberFormat="1" applyFont="1" applyBorder="1" applyAlignment="1">
      <alignment vertical="center"/>
    </xf>
    <xf numFmtId="165" fontId="2" fillId="7" borderId="1" xfId="3"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4" fontId="2" fillId="7" borderId="1" xfId="3" applyNumberFormat="1" applyFont="1" applyFill="1" applyBorder="1" applyAlignment="1">
      <alignment horizontal="center" vertical="center" wrapText="1"/>
    </xf>
    <xf numFmtId="0" fontId="25" fillId="7" borderId="1" xfId="0" applyNumberFormat="1" applyFont="1" applyFill="1" applyBorder="1" applyAlignment="1" applyProtection="1"/>
    <xf numFmtId="4" fontId="3" fillId="7" borderId="1" xfId="3"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0" fillId="0" borderId="4" xfId="1" applyNumberFormat="1" applyFont="1" applyBorder="1" applyAlignment="1">
      <alignment horizontal="left" vertical="center" wrapText="1"/>
    </xf>
    <xf numFmtId="171" fontId="16" fillId="10" borderId="1" xfId="0" applyNumberFormat="1" applyFont="1" applyFill="1" applyBorder="1" applyAlignment="1">
      <alignment horizontal="right" vertical="center" wrapText="1"/>
    </xf>
    <xf numFmtId="0" fontId="23" fillId="3" borderId="1" xfId="0" applyFont="1" applyFill="1" applyBorder="1" applyAlignment="1">
      <alignment horizontal="justify" vertical="center" wrapText="1"/>
    </xf>
    <xf numFmtId="1" fontId="16" fillId="3" borderId="1" xfId="0" applyNumberFormat="1" applyFont="1" applyFill="1" applyBorder="1" applyAlignment="1">
      <alignment horizontal="center" vertical="center" shrinkToFit="1"/>
    </xf>
    <xf numFmtId="0" fontId="2" fillId="3" borderId="1" xfId="0" applyFont="1" applyFill="1" applyBorder="1" applyAlignment="1">
      <alignment horizontal="center"/>
    </xf>
    <xf numFmtId="172" fontId="2" fillId="3" borderId="1" xfId="40" applyNumberFormat="1" applyFill="1" applyBorder="1" applyAlignment="1">
      <alignment horizontal="center"/>
    </xf>
    <xf numFmtId="0" fontId="2" fillId="3" borderId="1" xfId="0" applyFont="1" applyFill="1" applyBorder="1" applyAlignment="1">
      <alignment horizontal="center" vertical="center"/>
    </xf>
    <xf numFmtId="0" fontId="23" fillId="0" borderId="1" xfId="0" applyFont="1" applyFill="1" applyBorder="1" applyAlignment="1">
      <alignment horizontal="justify" vertical="center" wrapText="1"/>
    </xf>
    <xf numFmtId="164" fontId="3" fillId="0" borderId="10" xfId="3" applyFont="1" applyFill="1" applyBorder="1" applyAlignment="1">
      <alignment horizontal="center" vertical="center"/>
    </xf>
    <xf numFmtId="0" fontId="14" fillId="9" borderId="1" xfId="0" applyFont="1" applyFill="1" applyBorder="1" applyAlignment="1">
      <alignment horizontal="center" vertical="center"/>
    </xf>
    <xf numFmtId="0" fontId="14" fillId="9" borderId="3" xfId="0" applyFont="1" applyFill="1" applyBorder="1" applyAlignment="1">
      <alignment vertical="center" wrapText="1"/>
    </xf>
    <xf numFmtId="0" fontId="17" fillId="0" borderId="14" xfId="42" applyFont="1" applyBorder="1" applyAlignment="1">
      <alignment vertical="center"/>
    </xf>
    <xf numFmtId="0" fontId="17" fillId="0" borderId="15" xfId="42" applyFont="1" applyBorder="1" applyAlignment="1">
      <alignment vertical="center"/>
    </xf>
    <xf numFmtId="0" fontId="2" fillId="0" borderId="0" xfId="42"/>
    <xf numFmtId="0" fontId="17" fillId="0" borderId="0" xfId="42" applyFont="1" applyBorder="1" applyAlignment="1">
      <alignment vertical="center"/>
    </xf>
    <xf numFmtId="0" fontId="17" fillId="0" borderId="17" xfId="42" applyFont="1" applyBorder="1" applyAlignment="1">
      <alignment vertical="center"/>
    </xf>
    <xf numFmtId="0" fontId="19" fillId="0" borderId="0" xfId="42" applyFont="1" applyBorder="1" applyAlignment="1"/>
    <xf numFmtId="49" fontId="26" fillId="0" borderId="0" xfId="42" applyNumberFormat="1" applyFont="1" applyBorder="1" applyAlignment="1">
      <alignment vertical="center" wrapText="1"/>
    </xf>
    <xf numFmtId="49" fontId="26" fillId="0" borderId="17" xfId="42" applyNumberFormat="1" applyFont="1" applyBorder="1" applyAlignment="1">
      <alignment vertical="center" wrapText="1"/>
    </xf>
    <xf numFmtId="14" fontId="27" fillId="0" borderId="0" xfId="42" applyNumberFormat="1" applyFont="1" applyBorder="1" applyAlignment="1">
      <alignment wrapText="1"/>
    </xf>
    <xf numFmtId="14" fontId="27" fillId="0" borderId="17" xfId="42" applyNumberFormat="1" applyFont="1" applyBorder="1" applyAlignment="1">
      <alignment wrapText="1"/>
    </xf>
    <xf numFmtId="14" fontId="27" fillId="0" borderId="0" xfId="42" applyNumberFormat="1" applyFont="1" applyBorder="1" applyAlignment="1"/>
    <xf numFmtId="0" fontId="2" fillId="0" borderId="0" xfId="17" applyFont="1" applyBorder="1"/>
    <xf numFmtId="0" fontId="6" fillId="0" borderId="0" xfId="16" applyFont="1" applyFill="1" applyBorder="1" applyAlignment="1">
      <alignment vertical="center"/>
    </xf>
    <xf numFmtId="0" fontId="24" fillId="0" borderId="0" xfId="18" applyFont="1" applyFill="1" applyBorder="1" applyAlignment="1"/>
    <xf numFmtId="0" fontId="6" fillId="0" borderId="0" xfId="18" applyFont="1" applyFill="1" applyBorder="1" applyAlignment="1">
      <alignment horizontal="center"/>
    </xf>
    <xf numFmtId="0" fontId="24" fillId="0" borderId="0" xfId="18" applyFont="1" applyFill="1" applyBorder="1" applyAlignment="1">
      <alignment vertical="center"/>
    </xf>
    <xf numFmtId="174" fontId="24" fillId="0" borderId="0" xfId="18" applyNumberFormat="1" applyFont="1" applyFill="1" applyBorder="1" applyAlignment="1">
      <alignment horizontal="right" vertical="center"/>
    </xf>
    <xf numFmtId="9" fontId="24" fillId="0" borderId="0" xfId="25" applyFont="1" applyFill="1" applyBorder="1" applyAlignment="1">
      <alignment horizontal="right" vertical="center"/>
    </xf>
    <xf numFmtId="0" fontId="24" fillId="0" borderId="1" xfId="18" applyNumberFormat="1" applyFont="1" applyFill="1" applyBorder="1" applyAlignment="1">
      <alignment horizontal="left" wrapText="1"/>
    </xf>
    <xf numFmtId="10" fontId="6" fillId="0" borderId="1" xfId="17" applyNumberFormat="1" applyFont="1" applyBorder="1" applyAlignment="1">
      <alignment horizontal="right"/>
    </xf>
    <xf numFmtId="10" fontId="6" fillId="0" borderId="1" xfId="18" applyNumberFormat="1" applyFont="1" applyFill="1" applyBorder="1" applyAlignment="1">
      <alignment horizontal="right"/>
    </xf>
    <xf numFmtId="0" fontId="24" fillId="0" borderId="0" xfId="18" applyFont="1" applyFill="1" applyBorder="1" applyAlignment="1">
      <alignment horizontal="center" vertical="center"/>
    </xf>
    <xf numFmtId="0" fontId="24" fillId="0" borderId="1" xfId="18" applyFont="1" applyFill="1" applyBorder="1" applyAlignment="1">
      <alignment horizontal="left"/>
    </xf>
    <xf numFmtId="0" fontId="6" fillId="0" borderId="0" xfId="18" applyFont="1" applyFill="1" applyBorder="1" applyAlignment="1">
      <alignment vertical="center"/>
    </xf>
    <xf numFmtId="0" fontId="6" fillId="0" borderId="1" xfId="18" applyFont="1" applyFill="1" applyBorder="1" applyAlignment="1">
      <alignment horizontal="left"/>
    </xf>
    <xf numFmtId="174" fontId="6" fillId="0" borderId="0" xfId="18" applyNumberFormat="1" applyFont="1" applyFill="1" applyBorder="1" applyAlignment="1">
      <alignment vertical="center"/>
    </xf>
    <xf numFmtId="165" fontId="6" fillId="0" borderId="0" xfId="25" applyNumberFormat="1" applyFont="1" applyFill="1" applyBorder="1" applyAlignment="1">
      <alignment horizontal="right" vertical="center"/>
    </xf>
    <xf numFmtId="10" fontId="6" fillId="0" borderId="0" xfId="25" applyNumberFormat="1" applyFont="1" applyFill="1" applyBorder="1" applyAlignment="1">
      <alignment horizontal="center"/>
    </xf>
    <xf numFmtId="4" fontId="6" fillId="0" borderId="0" xfId="18" applyNumberFormat="1" applyFont="1" applyFill="1" applyBorder="1"/>
    <xf numFmtId="0" fontId="3" fillId="0" borderId="0" xfId="18" applyFont="1" applyFill="1" applyBorder="1" applyAlignment="1">
      <alignment horizontal="left"/>
    </xf>
    <xf numFmtId="0" fontId="2" fillId="0" borderId="8" xfId="17" applyFont="1" applyBorder="1" applyAlignment="1">
      <alignment horizontal="center" vertical="center"/>
    </xf>
    <xf numFmtId="0" fontId="2" fillId="0" borderId="0" xfId="5" applyFont="1" applyFill="1" applyBorder="1" applyAlignment="1">
      <alignment horizontal="left"/>
    </xf>
    <xf numFmtId="0" fontId="2" fillId="0" borderId="0" xfId="17" applyFont="1" applyBorder="1" applyAlignment="1">
      <alignment horizontal="left" vertical="center"/>
    </xf>
    <xf numFmtId="0" fontId="2" fillId="0" borderId="0" xfId="17" applyFont="1" applyBorder="1" applyAlignment="1">
      <alignment vertical="center"/>
    </xf>
    <xf numFmtId="0" fontId="2" fillId="0" borderId="0" xfId="17" applyFont="1" applyBorder="1" applyAlignment="1">
      <alignment horizontal="center" vertical="center"/>
    </xf>
    <xf numFmtId="0" fontId="2" fillId="0" borderId="0" xfId="5" applyFont="1" applyFill="1" applyBorder="1" applyAlignment="1">
      <alignment horizontal="center"/>
    </xf>
    <xf numFmtId="0" fontId="6" fillId="4" borderId="1" xfId="18" applyNumberFormat="1" applyFont="1" applyFill="1" applyBorder="1" applyAlignment="1">
      <alignment horizontal="center" vertical="center" wrapText="1"/>
    </xf>
    <xf numFmtId="174" fontId="6" fillId="4" borderId="1" xfId="18" applyNumberFormat="1" applyFont="1" applyFill="1" applyBorder="1" applyAlignment="1">
      <alignment horizontal="center" vertical="center"/>
    </xf>
    <xf numFmtId="0" fontId="6" fillId="7" borderId="1" xfId="18" applyFont="1" applyFill="1" applyBorder="1" applyAlignment="1">
      <alignment horizontal="left"/>
    </xf>
    <xf numFmtId="171" fontId="6" fillId="7" borderId="1" xfId="25" applyNumberFormat="1" applyFont="1" applyFill="1" applyBorder="1" applyAlignment="1">
      <alignment horizontal="right"/>
    </xf>
    <xf numFmtId="10" fontId="6" fillId="7" borderId="1" xfId="18" applyNumberFormat="1" applyFont="1" applyFill="1" applyBorder="1" applyAlignment="1">
      <alignment horizontal="right"/>
    </xf>
    <xf numFmtId="174" fontId="2" fillId="0" borderId="5" xfId="18" applyNumberFormat="1" applyFont="1" applyFill="1" applyBorder="1" applyAlignment="1">
      <alignment horizontal="right" vertical="center"/>
    </xf>
    <xf numFmtId="9" fontId="2" fillId="12" borderId="23" xfId="54" applyFont="1" applyFill="1" applyBorder="1" applyAlignment="1">
      <alignment horizontal="right" vertical="center"/>
    </xf>
    <xf numFmtId="9" fontId="2" fillId="0" borderId="6" xfId="54" applyFont="1" applyFill="1" applyBorder="1" applyAlignment="1">
      <alignment horizontal="right" vertical="center"/>
    </xf>
    <xf numFmtId="9" fontId="2" fillId="12" borderId="6" xfId="54" applyFont="1" applyFill="1" applyBorder="1" applyAlignment="1">
      <alignment horizontal="right" vertical="center"/>
    </xf>
    <xf numFmtId="0" fontId="2" fillId="0" borderId="1" xfId="18" applyFont="1" applyFill="1" applyBorder="1" applyAlignment="1">
      <alignment horizontal="center" vertical="center"/>
    </xf>
    <xf numFmtId="0" fontId="2" fillId="0" borderId="1" xfId="18" applyNumberFormat="1" applyFont="1" applyFill="1" applyBorder="1" applyAlignment="1">
      <alignment horizontal="justify" vertical="center" wrapText="1"/>
    </xf>
    <xf numFmtId="174" fontId="3" fillId="0" borderId="6" xfId="18" applyNumberFormat="1" applyFont="1" applyFill="1" applyBorder="1" applyAlignment="1">
      <alignment horizontal="center" vertical="center"/>
    </xf>
    <xf numFmtId="9" fontId="2" fillId="0" borderId="1" xfId="54" applyFont="1" applyFill="1" applyBorder="1" applyAlignment="1">
      <alignment horizontal="right" vertical="center"/>
    </xf>
    <xf numFmtId="9" fontId="2" fillId="0" borderId="3" xfId="54" applyFont="1" applyFill="1" applyBorder="1" applyAlignment="1">
      <alignment horizontal="right" vertical="center"/>
    </xf>
    <xf numFmtId="174" fontId="2" fillId="0" borderId="1" xfId="18" applyNumberFormat="1" applyFont="1" applyFill="1" applyBorder="1" applyAlignment="1">
      <alignment horizontal="right" vertical="center"/>
    </xf>
    <xf numFmtId="0" fontId="2" fillId="0" borderId="7" xfId="18" applyFont="1" applyFill="1" applyBorder="1" applyAlignment="1">
      <alignment horizontal="center" vertical="center"/>
    </xf>
    <xf numFmtId="0" fontId="3" fillId="0" borderId="4" xfId="18" applyFont="1" applyFill="1" applyBorder="1" applyAlignment="1">
      <alignment horizontal="center" vertical="center"/>
    </xf>
    <xf numFmtId="174" fontId="3" fillId="0" borderId="6" xfId="18" applyNumberFormat="1" applyFont="1" applyFill="1" applyBorder="1" applyAlignment="1">
      <alignment vertical="center"/>
    </xf>
    <xf numFmtId="174" fontId="3" fillId="0" borderId="1" xfId="18" applyNumberFormat="1" applyFont="1" applyFill="1" applyBorder="1" applyAlignment="1">
      <alignment vertical="center"/>
    </xf>
    <xf numFmtId="9" fontId="3" fillId="0" borderId="1" xfId="25" applyFont="1" applyFill="1" applyBorder="1" applyAlignment="1">
      <alignment horizontal="center" vertical="center"/>
    </xf>
    <xf numFmtId="165" fontId="3" fillId="0" borderId="1" xfId="25" applyNumberFormat="1" applyFont="1" applyFill="1" applyBorder="1" applyAlignment="1">
      <alignment horizontal="right" vertical="center"/>
    </xf>
    <xf numFmtId="4" fontId="3" fillId="0" borderId="1" xfId="18" applyNumberFormat="1" applyFont="1" applyFill="1" applyBorder="1"/>
    <xf numFmtId="10" fontId="3" fillId="0" borderId="1" xfId="54" applyNumberFormat="1" applyFont="1" applyFill="1" applyBorder="1" applyAlignment="1">
      <alignment horizontal="center"/>
    </xf>
    <xf numFmtId="0" fontId="3" fillId="7" borderId="1" xfId="18" applyFont="1" applyFill="1" applyBorder="1" applyAlignment="1">
      <alignment horizontal="center"/>
    </xf>
    <xf numFmtId="0" fontId="3" fillId="7" borderId="5" xfId="18" applyFont="1" applyFill="1" applyBorder="1" applyAlignment="1">
      <alignment horizontal="center"/>
    </xf>
    <xf numFmtId="49" fontId="24" fillId="0" borderId="4" xfId="1" applyNumberFormat="1" applyFont="1" applyBorder="1" applyAlignment="1">
      <alignment vertical="center"/>
    </xf>
    <xf numFmtId="10" fontId="2" fillId="0" borderId="7" xfId="2" applyNumberFormat="1" applyFont="1" applyFill="1" applyBorder="1" applyAlignment="1">
      <alignment vertical="center" wrapText="1"/>
    </xf>
    <xf numFmtId="14" fontId="2" fillId="0" borderId="7" xfId="2" applyNumberFormat="1" applyFont="1" applyFill="1" applyBorder="1" applyAlignment="1">
      <alignment vertical="center" wrapText="1"/>
    </xf>
    <xf numFmtId="0" fontId="29" fillId="0" borderId="1" xfId="0" applyFont="1" applyFill="1" applyBorder="1" applyAlignment="1">
      <alignment horizontal="center" vertical="center" wrapText="1"/>
    </xf>
    <xf numFmtId="0" fontId="30" fillId="0" borderId="1" xfId="0" applyFont="1" applyBorder="1" applyAlignment="1">
      <alignment horizontal="justify" vertical="center"/>
    </xf>
    <xf numFmtId="0" fontId="30" fillId="0" borderId="1" xfId="0" applyFont="1" applyFill="1" applyBorder="1" applyAlignment="1" applyProtection="1">
      <alignment horizontal="center" vertical="center"/>
      <protection locked="0"/>
    </xf>
    <xf numFmtId="49" fontId="30" fillId="0" borderId="10" xfId="0" applyNumberFormat="1" applyFont="1" applyBorder="1" applyAlignment="1">
      <alignment wrapText="1"/>
    </xf>
    <xf numFmtId="49" fontId="30" fillId="0" borderId="12" xfId="0" applyNumberFormat="1" applyFont="1" applyBorder="1" applyAlignment="1">
      <alignment wrapText="1"/>
    </xf>
    <xf numFmtId="49" fontId="30" fillId="0" borderId="7" xfId="0" applyNumberFormat="1" applyFont="1" applyBorder="1" applyAlignment="1">
      <alignment wrapText="1"/>
    </xf>
    <xf numFmtId="49" fontId="30" fillId="0" borderId="8" xfId="0" applyNumberFormat="1" applyFont="1" applyBorder="1" applyAlignment="1">
      <alignment wrapText="1"/>
    </xf>
    <xf numFmtId="49" fontId="23" fillId="0" borderId="4" xfId="1" applyNumberFormat="1" applyFont="1" applyBorder="1" applyAlignment="1">
      <alignment vertical="center"/>
    </xf>
    <xf numFmtId="49" fontId="23" fillId="0" borderId="2" xfId="1" applyNumberFormat="1" applyFont="1" applyBorder="1" applyAlignment="1">
      <alignment vertical="justify"/>
    </xf>
    <xf numFmtId="49" fontId="23" fillId="0" borderId="4" xfId="1" applyNumberFormat="1" applyFont="1" applyBorder="1" applyAlignment="1">
      <alignment horizontal="left" vertical="center" wrapText="1"/>
    </xf>
    <xf numFmtId="49" fontId="30" fillId="5" borderId="5" xfId="1" applyNumberFormat="1" applyFont="1" applyFill="1" applyBorder="1" applyAlignment="1">
      <alignment horizontal="center" vertical="center" wrapText="1"/>
    </xf>
    <xf numFmtId="0" fontId="30" fillId="5" borderId="5" xfId="1" applyFont="1" applyFill="1" applyBorder="1" applyAlignment="1">
      <alignment horizontal="center" vertical="center"/>
    </xf>
    <xf numFmtId="0" fontId="30" fillId="5" borderId="5" xfId="1" applyFont="1" applyFill="1" applyBorder="1" applyAlignment="1">
      <alignment vertical="center" wrapText="1"/>
    </xf>
    <xf numFmtId="164" fontId="30" fillId="5" borderId="1" xfId="3" applyFont="1" applyFill="1" applyBorder="1" applyAlignment="1">
      <alignment horizontal="center" vertical="center" wrapText="1"/>
    </xf>
    <xf numFmtId="49" fontId="30" fillId="7" borderId="1" xfId="1" applyNumberFormat="1" applyFont="1" applyFill="1" applyBorder="1" applyAlignment="1">
      <alignment horizontal="center" vertical="center" wrapText="1"/>
    </xf>
    <xf numFmtId="0" fontId="30" fillId="7" borderId="1" xfId="1" applyFont="1" applyFill="1" applyBorder="1" applyAlignment="1">
      <alignment horizontal="left" vertical="center"/>
    </xf>
    <xf numFmtId="0" fontId="30" fillId="7" borderId="1" xfId="1" applyFont="1" applyFill="1" applyBorder="1" applyAlignment="1">
      <alignment horizontal="center" vertical="center" wrapText="1"/>
    </xf>
    <xf numFmtId="164" fontId="30" fillId="7" borderId="1" xfId="3" applyFont="1" applyFill="1" applyBorder="1" applyAlignment="1">
      <alignment horizontal="center" vertical="center" wrapText="1"/>
    </xf>
    <xf numFmtId="49" fontId="30" fillId="0"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0" fillId="0" borderId="1" xfId="0" applyFont="1" applyFill="1" applyBorder="1" applyAlignment="1">
      <alignment horizontal="justify" vertical="center"/>
    </xf>
    <xf numFmtId="4" fontId="30" fillId="3" borderId="1" xfId="3" applyNumberFormat="1" applyFont="1" applyFill="1" applyBorder="1" applyAlignment="1">
      <alignment horizontal="center" vertical="center" wrapText="1"/>
    </xf>
    <xf numFmtId="4" fontId="23" fillId="0" borderId="1" xfId="3" applyNumberFormat="1" applyFont="1" applyFill="1" applyBorder="1" applyAlignment="1">
      <alignment horizontal="center" vertical="center" wrapText="1"/>
    </xf>
    <xf numFmtId="4" fontId="23" fillId="3" borderId="1" xfId="3" applyNumberFormat="1" applyFont="1" applyFill="1" applyBorder="1" applyAlignment="1">
      <alignment horizontal="center" vertical="center" wrapText="1"/>
    </xf>
    <xf numFmtId="4" fontId="30" fillId="0" borderId="1" xfId="3" applyNumberFormat="1" applyFont="1" applyFill="1" applyBorder="1" applyAlignment="1">
      <alignment horizontal="center" vertical="center" wrapText="1"/>
    </xf>
    <xf numFmtId="0" fontId="30" fillId="3" borderId="1" xfId="0" applyFont="1" applyFill="1" applyBorder="1" applyAlignment="1">
      <alignment horizontal="justify" vertical="center" wrapText="1"/>
    </xf>
    <xf numFmtId="0" fontId="30" fillId="0" borderId="1" xfId="0" applyFont="1" applyFill="1" applyBorder="1" applyAlignment="1">
      <alignment horizontal="justify" vertical="center" wrapText="1"/>
    </xf>
    <xf numFmtId="2" fontId="3" fillId="0" borderId="7" xfId="39" applyNumberFormat="1" applyFont="1" applyFill="1" applyBorder="1" applyAlignment="1">
      <alignment horizontal="center" vertical="center"/>
    </xf>
    <xf numFmtId="2" fontId="3" fillId="0" borderId="8" xfId="39" applyNumberFormat="1" applyFont="1" applyFill="1" applyBorder="1" applyAlignment="1">
      <alignment horizontal="center" vertical="center"/>
    </xf>
    <xf numFmtId="2" fontId="3" fillId="0" borderId="0" xfId="39" applyNumberFormat="1" applyFont="1" applyFill="1" applyBorder="1" applyAlignment="1">
      <alignment horizontal="center" vertical="center"/>
    </xf>
    <xf numFmtId="49" fontId="30" fillId="0" borderId="1" xfId="0" applyNumberFormat="1" applyFont="1" applyFill="1" applyBorder="1" applyAlignment="1">
      <alignment horizontal="center" vertical="top"/>
    </xf>
    <xf numFmtId="0" fontId="23" fillId="0" borderId="1" xfId="0" applyFont="1" applyFill="1" applyBorder="1" applyAlignment="1">
      <alignment horizontal="justify" vertical="top"/>
    </xf>
    <xf numFmtId="0" fontId="23" fillId="0" borderId="1" xfId="0" applyFont="1" applyFill="1" applyBorder="1" applyAlignment="1">
      <alignment horizontal="center" vertical="top"/>
    </xf>
    <xf numFmtId="49" fontId="23" fillId="3" borderId="1" xfId="1" applyNumberFormat="1" applyFont="1" applyFill="1" applyBorder="1" applyAlignment="1">
      <alignment horizontal="center" vertical="center" wrapText="1"/>
    </xf>
    <xf numFmtId="0" fontId="31" fillId="3" borderId="1" xfId="1" applyFont="1" applyFill="1" applyBorder="1" applyAlignment="1">
      <alignment horizontal="left" vertical="center"/>
    </xf>
    <xf numFmtId="0" fontId="30" fillId="3" borderId="1" xfId="1" applyFont="1" applyFill="1" applyBorder="1" applyAlignment="1">
      <alignment horizontal="center" vertical="center" wrapText="1"/>
    </xf>
    <xf numFmtId="0" fontId="23" fillId="0" borderId="1" xfId="0" applyFont="1" applyFill="1" applyBorder="1" applyAlignment="1">
      <alignment horizontal="justify" vertical="top" wrapText="1"/>
    </xf>
    <xf numFmtId="0" fontId="30" fillId="0" borderId="1" xfId="0" applyFont="1" applyBorder="1" applyAlignment="1">
      <alignment horizontal="center" vertical="center"/>
    </xf>
    <xf numFmtId="0" fontId="31" fillId="0" borderId="1" xfId="0" applyFont="1" applyFill="1" applyBorder="1" applyAlignment="1">
      <alignment horizontal="justify" vertical="top" wrapText="1"/>
    </xf>
    <xf numFmtId="0" fontId="30" fillId="0" borderId="1" xfId="0" applyFont="1" applyFill="1" applyBorder="1" applyAlignment="1">
      <alignment horizontal="center" vertical="center"/>
    </xf>
    <xf numFmtId="0" fontId="23" fillId="0" borderId="1" xfId="0" applyFont="1" applyBorder="1" applyAlignment="1">
      <alignment horizontal="center" vertical="center"/>
    </xf>
    <xf numFmtId="0" fontId="31" fillId="0" borderId="1" xfId="0" applyFont="1" applyFill="1" applyBorder="1" applyAlignment="1">
      <alignment horizontal="justify" vertical="top"/>
    </xf>
    <xf numFmtId="0" fontId="30" fillId="0" borderId="1" xfId="0" applyFont="1" applyFill="1" applyBorder="1" applyAlignment="1">
      <alignment horizontal="justify" vertical="top"/>
    </xf>
    <xf numFmtId="0" fontId="32" fillId="3" borderId="1" xfId="1" applyFont="1" applyFill="1" applyBorder="1" applyAlignment="1">
      <alignment horizontal="left" vertical="center"/>
    </xf>
    <xf numFmtId="0" fontId="30" fillId="0" borderId="1" xfId="0" applyFont="1" applyFill="1" applyBorder="1" applyAlignment="1">
      <alignment horizontal="justify" vertical="top" wrapText="1"/>
    </xf>
    <xf numFmtId="49" fontId="2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top"/>
    </xf>
    <xf numFmtId="164" fontId="3" fillId="0" borderId="10" xfId="3" applyFont="1" applyFill="1" applyBorder="1" applyAlignment="1">
      <alignment horizontal="center" vertical="center"/>
    </xf>
    <xf numFmtId="0" fontId="14" fillId="9" borderId="1" xfId="0" applyFont="1" applyFill="1" applyBorder="1" applyAlignment="1">
      <alignment horizontal="center" vertical="center"/>
    </xf>
    <xf numFmtId="0" fontId="14" fillId="9" borderId="1" xfId="0" applyFont="1" applyFill="1" applyBorder="1" applyAlignment="1">
      <alignment horizontal="center" vertical="center" wrapText="1"/>
    </xf>
    <xf numFmtId="0" fontId="31" fillId="0" borderId="1" xfId="0" applyFont="1" applyBorder="1" applyAlignment="1">
      <alignment horizontal="justify" vertical="center"/>
    </xf>
    <xf numFmtId="0" fontId="23" fillId="0" borderId="1" xfId="0" applyFont="1" applyFill="1" applyBorder="1" applyAlignment="1">
      <alignment horizontal="center" vertical="center"/>
    </xf>
    <xf numFmtId="0" fontId="4" fillId="3" borderId="1" xfId="0" applyFont="1" applyFill="1" applyBorder="1" applyAlignment="1">
      <alignment wrapText="1"/>
    </xf>
    <xf numFmtId="172" fontId="23" fillId="0" borderId="1" xfId="3" applyNumberFormat="1" applyFont="1" applyFill="1" applyBorder="1" applyAlignment="1">
      <alignment horizontal="center" vertical="center" wrapText="1"/>
    </xf>
    <xf numFmtId="4" fontId="3" fillId="0" borderId="0" xfId="100" applyNumberFormat="1" applyFont="1" applyFill="1" applyBorder="1" applyAlignment="1">
      <alignment horizontal="left" vertical="center"/>
    </xf>
    <xf numFmtId="49" fontId="2" fillId="0" borderId="0" xfId="100" applyNumberFormat="1" applyFont="1" applyFill="1" applyBorder="1" applyAlignment="1">
      <alignment horizontal="left" vertical="center" wrapText="1"/>
    </xf>
    <xf numFmtId="4" fontId="2" fillId="0" borderId="0" xfId="0" applyNumberFormat="1" applyFont="1" applyFill="1" applyBorder="1" applyAlignment="1">
      <alignment vertical="center"/>
    </xf>
    <xf numFmtId="4" fontId="3" fillId="0" borderId="0" xfId="100" applyNumberFormat="1" applyFont="1" applyFill="1" applyBorder="1" applyAlignment="1">
      <alignment vertical="center"/>
    </xf>
    <xf numFmtId="0" fontId="15" fillId="0" borderId="0" xfId="0" applyFont="1" applyAlignment="1">
      <alignmen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49" fontId="14" fillId="4" borderId="1" xfId="0" applyNumberFormat="1" applyFont="1" applyFill="1" applyBorder="1" applyAlignment="1">
      <alignment horizontal="center" vertical="center"/>
    </xf>
    <xf numFmtId="49" fontId="14" fillId="4" borderId="1" xfId="0" applyNumberFormat="1" applyFont="1" applyFill="1" applyBorder="1" applyAlignment="1">
      <alignment vertical="center"/>
    </xf>
    <xf numFmtId="4" fontId="14" fillId="4" borderId="1" xfId="0" applyNumberFormat="1" applyFont="1" applyFill="1" applyBorder="1" applyAlignment="1">
      <alignment horizontal="right" vertical="center"/>
    </xf>
    <xf numFmtId="9" fontId="15" fillId="0" borderId="0" xfId="0" applyNumberFormat="1" applyFont="1" applyAlignment="1">
      <alignment vertical="center"/>
    </xf>
    <xf numFmtId="4" fontId="15" fillId="0" borderId="1" xfId="0" applyNumberFormat="1" applyFont="1" applyBorder="1" applyAlignment="1">
      <alignment horizontal="right" vertical="center"/>
    </xf>
    <xf numFmtId="4" fontId="15" fillId="0" borderId="0" xfId="0" applyNumberFormat="1" applyFont="1" applyAlignment="1">
      <alignment vertical="center"/>
    </xf>
    <xf numFmtId="49" fontId="33" fillId="4" borderId="1" xfId="0" applyNumberFormat="1" applyFont="1" applyFill="1" applyBorder="1" applyAlignment="1">
      <alignment vertical="center"/>
    </xf>
    <xf numFmtId="0" fontId="33" fillId="3" borderId="0" xfId="0" applyFont="1" applyFill="1" applyBorder="1" applyAlignment="1">
      <alignment vertical="center"/>
    </xf>
    <xf numFmtId="0" fontId="35" fillId="0" borderId="0" xfId="0" applyFont="1" applyAlignment="1">
      <alignment vertical="center"/>
    </xf>
    <xf numFmtId="10" fontId="33" fillId="0" borderId="0" xfId="0" applyNumberFormat="1" applyFont="1" applyAlignment="1">
      <alignment vertical="center"/>
    </xf>
    <xf numFmtId="49" fontId="15" fillId="0" borderId="0" xfId="0" applyNumberFormat="1"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xf>
    <xf numFmtId="4" fontId="15" fillId="0" borderId="0" xfId="0" applyNumberFormat="1" applyFont="1" applyAlignment="1">
      <alignment horizontal="right" vertical="center"/>
    </xf>
    <xf numFmtId="0" fontId="36" fillId="0" borderId="0" xfId="42" applyFont="1" applyAlignment="1">
      <alignment horizontal="center"/>
    </xf>
    <xf numFmtId="0" fontId="36" fillId="0" borderId="0" xfId="42" applyFont="1"/>
    <xf numFmtId="10" fontId="15" fillId="0" borderId="4" xfId="42" applyNumberFormat="1" applyFont="1" applyFill="1" applyBorder="1" applyAlignment="1">
      <alignment vertical="center" wrapText="1"/>
    </xf>
    <xf numFmtId="10" fontId="15" fillId="0" borderId="2" xfId="42" applyNumberFormat="1" applyFont="1" applyFill="1" applyBorder="1" applyAlignment="1">
      <alignment vertical="center" wrapText="1"/>
    </xf>
    <xf numFmtId="165" fontId="14" fillId="0" borderId="7" xfId="42" applyNumberFormat="1" applyFont="1" applyFill="1" applyBorder="1" applyAlignment="1">
      <alignment vertical="center" wrapText="1"/>
    </xf>
    <xf numFmtId="10" fontId="14" fillId="0" borderId="9" xfId="42" applyNumberFormat="1" applyFont="1" applyFill="1" applyBorder="1" applyAlignment="1">
      <alignment horizontal="center" vertical="center" wrapText="1"/>
    </xf>
    <xf numFmtId="0" fontId="2" fillId="0" borderId="0" xfId="42" applyFill="1"/>
    <xf numFmtId="10" fontId="15" fillId="0" borderId="12" xfId="42" applyNumberFormat="1" applyFont="1" applyFill="1" applyBorder="1" applyAlignment="1">
      <alignment vertical="center" wrapText="1"/>
    </xf>
    <xf numFmtId="4" fontId="14" fillId="0" borderId="24" xfId="42" applyNumberFormat="1" applyFont="1" applyFill="1" applyBorder="1" applyAlignment="1">
      <alignment vertical="center" wrapText="1"/>
    </xf>
    <xf numFmtId="10" fontId="14" fillId="0" borderId="21" xfId="42" applyNumberFormat="1" applyFont="1" applyFill="1" applyBorder="1" applyAlignment="1">
      <alignment horizontal="center" vertical="center" wrapText="1"/>
    </xf>
    <xf numFmtId="165" fontId="15" fillId="0" borderId="7" xfId="42" applyNumberFormat="1" applyFont="1" applyFill="1" applyBorder="1" applyAlignment="1">
      <alignment horizontal="center" vertical="center" wrapText="1"/>
    </xf>
    <xf numFmtId="165" fontId="15" fillId="0" borderId="4" xfId="42" applyNumberFormat="1" applyFont="1" applyFill="1" applyBorder="1" applyAlignment="1">
      <alignment vertical="center"/>
    </xf>
    <xf numFmtId="165" fontId="15" fillId="0" borderId="4" xfId="42" applyNumberFormat="1" applyFont="1" applyFill="1" applyBorder="1" applyAlignment="1">
      <alignment vertical="center" wrapText="1"/>
    </xf>
    <xf numFmtId="0" fontId="14" fillId="9" borderId="1" xfId="0" applyFont="1" applyFill="1" applyBorder="1" applyAlignment="1">
      <alignment horizontal="center" vertical="center"/>
    </xf>
    <xf numFmtId="0" fontId="22" fillId="0" borderId="1" xfId="0" applyFont="1" applyFill="1" applyBorder="1" applyAlignment="1">
      <alignment horizontal="center" vertical="center"/>
    </xf>
    <xf numFmtId="172" fontId="16" fillId="10" borderId="1" xfId="0" applyNumberFormat="1" applyFont="1" applyFill="1" applyBorder="1" applyAlignment="1">
      <alignment horizontal="right" vertical="center" wrapText="1"/>
    </xf>
    <xf numFmtId="164" fontId="3" fillId="0" borderId="10" xfId="3" applyFont="1" applyFill="1" applyBorder="1" applyAlignment="1">
      <alignment horizontal="center" vertical="center"/>
    </xf>
    <xf numFmtId="4" fontId="38" fillId="0" borderId="1" xfId="0" applyNumberFormat="1" applyFont="1" applyBorder="1" applyAlignment="1">
      <alignment horizontal="center" vertical="center"/>
    </xf>
    <xf numFmtId="4" fontId="38" fillId="0" borderId="1" xfId="0" applyNumberFormat="1" applyFont="1" applyBorder="1" applyAlignment="1">
      <alignment horizontal="left" vertical="center"/>
    </xf>
    <xf numFmtId="0" fontId="38" fillId="0" borderId="1" xfId="0" applyNumberFormat="1" applyFont="1" applyBorder="1" applyAlignment="1">
      <alignment horizontal="center" vertical="center"/>
    </xf>
    <xf numFmtId="4" fontId="38" fillId="0" borderId="1" xfId="0" applyNumberFormat="1" applyFont="1" applyBorder="1" applyAlignment="1">
      <alignment horizontal="left" vertical="center" wrapText="1"/>
    </xf>
    <xf numFmtId="4" fontId="38" fillId="0" borderId="1" xfId="0" applyNumberFormat="1" applyFont="1" applyBorder="1" applyAlignment="1">
      <alignment horizontal="right" vertical="center"/>
    </xf>
    <xf numFmtId="4" fontId="34" fillId="4" borderId="1" xfId="0" applyNumberFormat="1" applyFont="1" applyFill="1" applyBorder="1" applyAlignment="1">
      <alignment horizontal="right" vertical="center"/>
    </xf>
    <xf numFmtId="4" fontId="33" fillId="4" borderId="1" xfId="0" applyNumberFormat="1" applyFont="1" applyFill="1" applyBorder="1" applyAlignment="1">
      <alignment horizontal="right" vertical="center"/>
    </xf>
    <xf numFmtId="49" fontId="34" fillId="4" borderId="1" xfId="0" applyNumberFormat="1" applyFont="1" applyFill="1" applyBorder="1" applyAlignment="1">
      <alignment horizontal="center" vertical="center"/>
    </xf>
    <xf numFmtId="49" fontId="34" fillId="4" borderId="1" xfId="0" applyNumberFormat="1" applyFont="1" applyFill="1" applyBorder="1" applyAlignment="1">
      <alignment vertical="center"/>
    </xf>
    <xf numFmtId="49" fontId="38" fillId="0" borderId="1" xfId="0" applyNumberFormat="1" applyFont="1" applyFill="1" applyBorder="1" applyAlignment="1">
      <alignment horizontal="center" vertical="center"/>
    </xf>
    <xf numFmtId="49" fontId="38" fillId="0" borderId="1" xfId="0" applyNumberFormat="1" applyFont="1" applyBorder="1" applyAlignment="1">
      <alignment horizontal="center" vertical="center"/>
    </xf>
    <xf numFmtId="0" fontId="34" fillId="4" borderId="1" xfId="0" applyFont="1" applyFill="1" applyBorder="1" applyAlignment="1">
      <alignment vertical="center"/>
    </xf>
    <xf numFmtId="0" fontId="34" fillId="4" borderId="1" xfId="0" applyFont="1" applyFill="1" applyBorder="1" applyAlignment="1">
      <alignment vertical="center" wrapText="1"/>
    </xf>
    <xf numFmtId="0" fontId="34" fillId="4" borderId="1" xfId="0"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xf>
    <xf numFmtId="0" fontId="38" fillId="3" borderId="1" xfId="0" applyFont="1" applyFill="1" applyBorder="1" applyAlignment="1">
      <alignment horizontal="left" vertical="center" wrapText="1"/>
    </xf>
    <xf numFmtId="0" fontId="38" fillId="3" borderId="1" xfId="0" applyFont="1" applyFill="1" applyBorder="1" applyAlignment="1">
      <alignment horizontal="center" vertical="center"/>
    </xf>
    <xf numFmtId="49" fontId="38" fillId="3" borderId="1" xfId="0" applyNumberFormat="1" applyFont="1" applyFill="1" applyBorder="1" applyAlignment="1">
      <alignment horizontal="center" vertical="center"/>
    </xf>
    <xf numFmtId="4" fontId="38" fillId="3" borderId="1" xfId="0" applyNumberFormat="1" applyFont="1" applyFill="1" applyBorder="1" applyAlignment="1">
      <alignment horizontal="right" vertical="center"/>
    </xf>
    <xf numFmtId="10" fontId="38"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4" fontId="38" fillId="0" borderId="1" xfId="0" applyNumberFormat="1" applyFont="1" applyFill="1" applyBorder="1" applyAlignment="1">
      <alignment horizontal="right" vertical="center"/>
    </xf>
    <xf numFmtId="176" fontId="34" fillId="4" borderId="1" xfId="0" applyNumberFormat="1" applyFont="1" applyFill="1" applyBorder="1" applyAlignment="1">
      <alignment horizontal="right" vertical="center"/>
    </xf>
    <xf numFmtId="0" fontId="39" fillId="3" borderId="1" xfId="101" applyFont="1" applyFill="1" applyBorder="1" applyAlignment="1">
      <alignment horizontal="center" vertical="center"/>
    </xf>
    <xf numFmtId="4" fontId="23" fillId="0" borderId="1" xfId="13" applyNumberFormat="1" applyFont="1" applyFill="1" applyBorder="1" applyAlignment="1">
      <alignment horizontal="center"/>
    </xf>
    <xf numFmtId="4" fontId="23" fillId="0" borderId="1" xfId="13" applyNumberFormat="1" applyFont="1" applyFill="1" applyBorder="1" applyAlignment="1">
      <alignment horizontal="center" vertical="center"/>
    </xf>
    <xf numFmtId="4" fontId="23" fillId="3" borderId="1" xfId="13" applyNumberFormat="1" applyFont="1" applyFill="1" applyBorder="1" applyAlignment="1">
      <alignment horizontal="center"/>
    </xf>
    <xf numFmtId="176" fontId="4" fillId="0" borderId="0" xfId="0" applyNumberFormat="1" applyFont="1"/>
    <xf numFmtId="174" fontId="2" fillId="0" borderId="0" xfId="42" applyNumberFormat="1"/>
    <xf numFmtId="174" fontId="2" fillId="3" borderId="5" xfId="18" applyNumberFormat="1" applyFont="1" applyFill="1" applyBorder="1" applyAlignment="1">
      <alignment horizontal="right" vertical="center"/>
    </xf>
    <xf numFmtId="9" fontId="2" fillId="3" borderId="6" xfId="54" applyFont="1" applyFill="1" applyBorder="1" applyAlignment="1">
      <alignment horizontal="right" vertical="center"/>
    </xf>
    <xf numFmtId="165" fontId="15" fillId="0" borderId="3" xfId="42" applyNumberFormat="1" applyFont="1" applyFill="1" applyBorder="1" applyAlignment="1">
      <alignment horizontal="center" vertical="center" wrapText="1"/>
    </xf>
    <xf numFmtId="165" fontId="15" fillId="0" borderId="2" xfId="42" applyNumberFormat="1" applyFont="1" applyFill="1" applyBorder="1" applyAlignment="1">
      <alignment horizontal="center" vertical="center" wrapText="1"/>
    </xf>
    <xf numFmtId="0" fontId="14" fillId="0" borderId="3" xfId="42" applyFont="1" applyFill="1" applyBorder="1" applyAlignment="1">
      <alignment horizontal="center" vertical="center" wrapText="1"/>
    </xf>
    <xf numFmtId="0" fontId="14" fillId="0" borderId="2" xfId="42" applyFont="1" applyFill="1" applyBorder="1" applyAlignment="1">
      <alignment horizontal="center" vertical="center" wrapText="1"/>
    </xf>
    <xf numFmtId="0" fontId="14" fillId="0" borderId="4" xfId="42" applyFont="1" applyFill="1" applyBorder="1" applyAlignment="1">
      <alignment horizontal="center" vertical="center" wrapText="1"/>
    </xf>
    <xf numFmtId="176" fontId="15" fillId="0" borderId="3" xfId="42" applyNumberFormat="1" applyFont="1" applyFill="1" applyBorder="1" applyAlignment="1">
      <alignment horizontal="center" vertical="center" wrapText="1"/>
    </xf>
    <xf numFmtId="176" fontId="15" fillId="0" borderId="2" xfId="42" applyNumberFormat="1" applyFont="1" applyFill="1" applyBorder="1" applyAlignment="1">
      <alignment horizontal="center" vertical="center" wrapText="1"/>
    </xf>
    <xf numFmtId="176" fontId="15" fillId="0" borderId="4" xfId="42" applyNumberFormat="1" applyFont="1" applyFill="1" applyBorder="1" applyAlignment="1">
      <alignment horizontal="center" vertical="center" wrapText="1"/>
    </xf>
    <xf numFmtId="165" fontId="15" fillId="0" borderId="4" xfId="42" applyNumberFormat="1" applyFont="1" applyFill="1" applyBorder="1" applyAlignment="1">
      <alignment horizontal="center" vertical="center" wrapText="1"/>
    </xf>
    <xf numFmtId="0" fontId="14" fillId="13" borderId="3" xfId="42" applyFont="1" applyFill="1" applyBorder="1" applyAlignment="1">
      <alignment horizontal="center" vertical="center" wrapText="1"/>
    </xf>
    <xf numFmtId="0" fontId="14" fillId="13" borderId="2" xfId="42" applyFont="1" applyFill="1" applyBorder="1" applyAlignment="1">
      <alignment horizontal="center" vertical="center" wrapText="1"/>
    </xf>
    <xf numFmtId="0" fontId="14" fillId="13" borderId="4" xfId="42" applyFont="1" applyFill="1" applyBorder="1" applyAlignment="1">
      <alignment horizontal="center" vertical="center" wrapText="1"/>
    </xf>
    <xf numFmtId="165" fontId="15" fillId="0" borderId="12" xfId="42" applyNumberFormat="1" applyFont="1" applyFill="1" applyBorder="1" applyAlignment="1">
      <alignment horizontal="center" vertical="center" wrapText="1"/>
    </xf>
    <xf numFmtId="0" fontId="15" fillId="0" borderId="3" xfId="42" applyFont="1" applyFill="1" applyBorder="1" applyAlignment="1">
      <alignment horizontal="center" vertical="center" wrapText="1"/>
    </xf>
    <xf numFmtId="0" fontId="15" fillId="0" borderId="2" xfId="42" applyFont="1" applyFill="1" applyBorder="1" applyAlignment="1">
      <alignment horizontal="center" vertical="center" wrapText="1"/>
    </xf>
    <xf numFmtId="0" fontId="15" fillId="0" borderId="10" xfId="42" applyFont="1" applyFill="1" applyBorder="1" applyAlignment="1">
      <alignment horizontal="center" vertical="center" wrapText="1"/>
    </xf>
    <xf numFmtId="0" fontId="15" fillId="0" borderId="12" xfId="42" applyFont="1" applyFill="1" applyBorder="1" applyAlignment="1">
      <alignment horizontal="center" vertical="center" wrapText="1"/>
    </xf>
    <xf numFmtId="0" fontId="15" fillId="0" borderId="4" xfId="42" applyFont="1" applyFill="1" applyBorder="1" applyAlignment="1">
      <alignment horizontal="center" vertical="center" wrapText="1"/>
    </xf>
    <xf numFmtId="0" fontId="37" fillId="0" borderId="0" xfId="42" applyFont="1" applyAlignment="1">
      <alignment horizontal="center" vertical="center" wrapText="1"/>
    </xf>
    <xf numFmtId="49" fontId="15" fillId="0" borderId="3" xfId="42" applyNumberFormat="1" applyFont="1" applyFill="1" applyBorder="1" applyAlignment="1">
      <alignment horizontal="left" vertical="center"/>
    </xf>
    <xf numFmtId="49" fontId="15" fillId="0" borderId="2" xfId="42" applyNumberFormat="1" applyFont="1" applyFill="1" applyBorder="1" applyAlignment="1">
      <alignment horizontal="left" vertical="center"/>
    </xf>
    <xf numFmtId="49" fontId="15" fillId="0" borderId="4" xfId="42" applyNumberFormat="1" applyFont="1" applyFill="1" applyBorder="1" applyAlignment="1">
      <alignment horizontal="left" vertical="center"/>
    </xf>
    <xf numFmtId="0" fontId="2" fillId="0" borderId="3" xfId="42" applyFont="1" applyBorder="1" applyAlignment="1">
      <alignment horizontal="left"/>
    </xf>
    <xf numFmtId="0" fontId="2" fillId="0" borderId="2" xfId="42" applyBorder="1" applyAlignment="1">
      <alignment horizontal="left"/>
    </xf>
    <xf numFmtId="0" fontId="2" fillId="0" borderId="4" xfId="42" applyBorder="1" applyAlignment="1">
      <alignment horizontal="left"/>
    </xf>
    <xf numFmtId="9" fontId="14" fillId="0" borderId="3" xfId="42"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2" xfId="0" applyNumberFormat="1" applyFont="1" applyFill="1" applyBorder="1" applyAlignment="1">
      <alignment horizontal="center" vertical="center" wrapText="1"/>
    </xf>
    <xf numFmtId="49" fontId="33" fillId="4" borderId="4" xfId="0" applyNumberFormat="1" applyFont="1" applyFill="1" applyBorder="1" applyAlignment="1">
      <alignment horizontal="center" vertical="center" wrapText="1"/>
    </xf>
    <xf numFmtId="4" fontId="33" fillId="4" borderId="3" xfId="0" applyNumberFormat="1" applyFont="1" applyFill="1" applyBorder="1" applyAlignment="1">
      <alignment horizontal="center" vertical="center"/>
    </xf>
    <xf numFmtId="4" fontId="33" fillId="4" borderId="4" xfId="0" applyNumberFormat="1" applyFont="1" applyFill="1" applyBorder="1" applyAlignment="1">
      <alignment horizontal="center" vertical="center"/>
    </xf>
    <xf numFmtId="49" fontId="34" fillId="0" borderId="12" xfId="0" applyNumberFormat="1" applyFont="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49" fontId="38" fillId="0" borderId="3" xfId="0" applyNumberFormat="1" applyFont="1" applyBorder="1" applyAlignment="1">
      <alignment horizontal="center" vertical="center"/>
    </xf>
    <xf numFmtId="49" fontId="38" fillId="0" borderId="4" xfId="0" applyNumberFormat="1" applyFont="1" applyBorder="1" applyAlignment="1">
      <alignment horizontal="center" vertical="center"/>
    </xf>
    <xf numFmtId="49" fontId="38" fillId="0" borderId="3" xfId="0" applyNumberFormat="1" applyFont="1" applyBorder="1" applyAlignment="1">
      <alignment horizontal="left" vertical="center" wrapText="1"/>
    </xf>
    <xf numFmtId="49" fontId="38" fillId="0" borderId="2"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33"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49" fontId="2" fillId="0" borderId="0" xfId="100" applyNumberFormat="1" applyFont="1" applyFill="1" applyBorder="1" applyAlignment="1">
      <alignment horizontal="left" vertical="center" wrapText="1"/>
    </xf>
    <xf numFmtId="49" fontId="34" fillId="0" borderId="1" xfId="0" applyNumberFormat="1" applyFont="1" applyBorder="1" applyAlignment="1">
      <alignment horizontal="left" vertical="center" wrapText="1"/>
    </xf>
    <xf numFmtId="0" fontId="34" fillId="0" borderId="1" xfId="0" applyFont="1" applyBorder="1" applyAlignment="1">
      <alignment horizontal="center" vertical="center"/>
    </xf>
    <xf numFmtId="49" fontId="34" fillId="0" borderId="3" xfId="0" applyNumberFormat="1" applyFont="1" applyBorder="1" applyAlignment="1">
      <alignment horizontal="left" vertical="center" wrapText="1"/>
    </xf>
    <xf numFmtId="49" fontId="34" fillId="0" borderId="2" xfId="0" applyNumberFormat="1" applyFont="1" applyBorder="1" applyAlignment="1">
      <alignment horizontal="left" vertical="center" wrapText="1"/>
    </xf>
    <xf numFmtId="49" fontId="34" fillId="0" borderId="4" xfId="0" applyNumberFormat="1" applyFont="1" applyBorder="1" applyAlignment="1">
      <alignment horizontal="left" vertical="center" wrapText="1"/>
    </xf>
    <xf numFmtId="0" fontId="3" fillId="0" borderId="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8" borderId="3" xfId="1" applyFont="1" applyFill="1" applyBorder="1" applyAlignment="1">
      <alignment horizontal="right" vertical="center" wrapText="1"/>
    </xf>
    <xf numFmtId="0" fontId="3" fillId="8" borderId="2" xfId="1" applyFont="1" applyFill="1" applyBorder="1" applyAlignment="1">
      <alignment horizontal="right" vertical="center" wrapText="1"/>
    </xf>
    <xf numFmtId="49" fontId="3" fillId="6" borderId="7" xfId="1" applyNumberFormat="1" applyFont="1" applyFill="1" applyBorder="1" applyAlignment="1">
      <alignment horizontal="center" vertical="justify"/>
    </xf>
    <xf numFmtId="49" fontId="3" fillId="6" borderId="8" xfId="1" applyNumberFormat="1" applyFont="1" applyFill="1" applyBorder="1" applyAlignment="1">
      <alignment horizontal="center" vertical="justify"/>
    </xf>
    <xf numFmtId="49" fontId="3" fillId="6" borderId="9" xfId="1" applyNumberFormat="1" applyFont="1" applyFill="1" applyBorder="1" applyAlignment="1">
      <alignment horizontal="center" vertical="justify"/>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distributed"/>
    </xf>
    <xf numFmtId="0" fontId="3" fillId="0" borderId="2" xfId="1" applyFont="1" applyFill="1" applyBorder="1" applyAlignment="1">
      <alignment horizontal="center" vertical="distributed"/>
    </xf>
    <xf numFmtId="0" fontId="3" fillId="0" borderId="4" xfId="1" applyFont="1" applyFill="1" applyBorder="1" applyAlignment="1">
      <alignment horizontal="center" vertical="distributed"/>
    </xf>
    <xf numFmtId="43" fontId="2" fillId="0" borderId="7" xfId="1" applyNumberFormat="1" applyFont="1" applyFill="1" applyBorder="1" applyAlignment="1">
      <alignment horizontal="center" vertical="center"/>
    </xf>
    <xf numFmtId="43" fontId="2" fillId="0" borderId="9" xfId="1" applyNumberFormat="1" applyFont="1" applyFill="1" applyBorder="1" applyAlignment="1">
      <alignment horizontal="center" vertical="center"/>
    </xf>
    <xf numFmtId="49" fontId="3" fillId="0" borderId="3" xfId="1" applyNumberFormat="1" applyFont="1" applyBorder="1" applyAlignment="1">
      <alignment vertical="center"/>
    </xf>
    <xf numFmtId="49" fontId="3" fillId="0" borderId="2" xfId="1" applyNumberFormat="1" applyFont="1" applyBorder="1" applyAlignment="1">
      <alignment vertical="center"/>
    </xf>
    <xf numFmtId="49" fontId="3" fillId="0" borderId="3" xfId="1" applyNumberFormat="1" applyFont="1" applyBorder="1" applyAlignment="1">
      <alignment horizontal="left" vertical="center"/>
    </xf>
    <xf numFmtId="49" fontId="3" fillId="0" borderId="2" xfId="1" applyNumberFormat="1" applyFont="1" applyBorder="1" applyAlignment="1">
      <alignment horizontal="left" vertical="center"/>
    </xf>
    <xf numFmtId="164" fontId="3" fillId="0" borderId="12" xfId="3" applyFont="1" applyFill="1" applyBorder="1" applyAlignment="1">
      <alignment horizontal="center" vertical="center"/>
    </xf>
    <xf numFmtId="164" fontId="3" fillId="0" borderId="11" xfId="3" applyFont="1" applyFill="1" applyBorder="1" applyAlignment="1">
      <alignment horizontal="center" vertical="center"/>
    </xf>
    <xf numFmtId="164" fontId="2" fillId="0" borderId="8" xfId="3" applyFont="1" applyFill="1" applyBorder="1" applyAlignment="1">
      <alignment horizontal="center" vertical="center" wrapText="1"/>
    </xf>
    <xf numFmtId="164" fontId="2" fillId="0" borderId="9" xfId="3"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165" fontId="3" fillId="0" borderId="12"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49" fontId="9" fillId="0" borderId="12" xfId="1" applyNumberFormat="1" applyFont="1" applyFill="1" applyBorder="1" applyAlignment="1">
      <alignment horizontal="right" vertical="center"/>
    </xf>
    <xf numFmtId="49" fontId="9" fillId="0" borderId="0" xfId="1" applyNumberFormat="1" applyFont="1" applyFill="1" applyBorder="1" applyAlignment="1">
      <alignment horizontal="right" vertical="center"/>
    </xf>
    <xf numFmtId="0" fontId="30" fillId="0" borderId="12"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30" fillId="0" borderId="11" xfId="1" applyFont="1" applyFill="1" applyBorder="1" applyAlignment="1">
      <alignment horizontal="center" vertical="center" wrapText="1"/>
    </xf>
    <xf numFmtId="0" fontId="30" fillId="0" borderId="9" xfId="1" applyFont="1" applyFill="1" applyBorder="1" applyAlignment="1">
      <alignment horizontal="center" vertical="center" wrapText="1"/>
    </xf>
    <xf numFmtId="49" fontId="30" fillId="0" borderId="1" xfId="1" applyNumberFormat="1" applyFont="1" applyBorder="1" applyAlignment="1">
      <alignment horizontal="center" vertical="center"/>
    </xf>
    <xf numFmtId="49" fontId="30" fillId="0" borderId="3" xfId="1" applyNumberFormat="1" applyFont="1" applyBorder="1" applyAlignment="1">
      <alignment horizontal="left" vertical="center"/>
    </xf>
    <xf numFmtId="49" fontId="30" fillId="0" borderId="2" xfId="1" applyNumberFormat="1" applyFont="1" applyBorder="1" applyAlignment="1">
      <alignment horizontal="left" vertical="center"/>
    </xf>
    <xf numFmtId="0" fontId="30" fillId="0" borderId="5" xfId="1" applyFont="1" applyFill="1" applyBorder="1" applyAlignment="1">
      <alignment horizontal="justify" vertical="distributed"/>
    </xf>
    <xf numFmtId="49" fontId="30" fillId="0" borderId="3" xfId="1" applyNumberFormat="1" applyFont="1" applyBorder="1" applyAlignment="1">
      <alignment horizontal="left" vertical="justify"/>
    </xf>
    <xf numFmtId="49" fontId="30" fillId="0" borderId="2" xfId="1" applyNumberFormat="1" applyFont="1" applyBorder="1" applyAlignment="1">
      <alignment horizontal="left" vertical="justify"/>
    </xf>
    <xf numFmtId="164" fontId="30" fillId="0" borderId="10" xfId="3" applyFont="1" applyFill="1" applyBorder="1" applyAlignment="1">
      <alignment horizontal="center" vertical="center"/>
    </xf>
    <xf numFmtId="164" fontId="30" fillId="0" borderId="11" xfId="3" applyFont="1" applyFill="1" applyBorder="1" applyAlignment="1">
      <alignment horizontal="center" vertical="center"/>
    </xf>
    <xf numFmtId="0" fontId="30" fillId="0" borderId="10" xfId="1" applyFont="1" applyFill="1" applyBorder="1" applyAlignment="1">
      <alignment horizontal="center" vertical="center"/>
    </xf>
    <xf numFmtId="0" fontId="30" fillId="0" borderId="11" xfId="1" applyFont="1" applyFill="1" applyBorder="1" applyAlignment="1">
      <alignment horizontal="center" vertical="center"/>
    </xf>
    <xf numFmtId="10" fontId="23" fillId="0" borderId="7" xfId="2" applyNumberFormat="1" applyFont="1" applyFill="1" applyBorder="1" applyAlignment="1">
      <alignment horizontal="center" vertical="center" wrapText="1"/>
    </xf>
    <xf numFmtId="10" fontId="23" fillId="0" borderId="9" xfId="2" applyNumberFormat="1" applyFont="1" applyFill="1" applyBorder="1" applyAlignment="1">
      <alignment horizontal="center" vertical="center" wrapText="1"/>
    </xf>
    <xf numFmtId="164" fontId="23" fillId="0" borderId="7" xfId="3" applyFont="1" applyFill="1" applyBorder="1" applyAlignment="1">
      <alignment horizontal="center" vertical="center" wrapText="1"/>
    </xf>
    <xf numFmtId="164" fontId="23" fillId="0" borderId="9" xfId="3" applyFont="1" applyFill="1" applyBorder="1" applyAlignment="1">
      <alignment horizontal="center" vertical="center" wrapText="1"/>
    </xf>
    <xf numFmtId="14" fontId="23" fillId="0" borderId="7" xfId="1" applyNumberFormat="1" applyFont="1" applyFill="1" applyBorder="1" applyAlignment="1">
      <alignment horizontal="center" vertical="center"/>
    </xf>
    <xf numFmtId="14" fontId="23" fillId="0" borderId="9" xfId="1" applyNumberFormat="1" applyFont="1" applyFill="1" applyBorder="1" applyAlignment="1">
      <alignment horizontal="center" vertical="center"/>
    </xf>
    <xf numFmtId="49" fontId="30" fillId="6" borderId="3" xfId="1" applyNumberFormat="1" applyFont="1" applyFill="1" applyBorder="1" applyAlignment="1">
      <alignment horizontal="center" vertical="justify"/>
    </xf>
    <xf numFmtId="49" fontId="30" fillId="6" borderId="2" xfId="1" applyNumberFormat="1" applyFont="1" applyFill="1" applyBorder="1" applyAlignment="1">
      <alignment horizontal="center" vertical="justify"/>
    </xf>
    <xf numFmtId="49" fontId="30" fillId="6" borderId="8" xfId="1" applyNumberFormat="1" applyFont="1" applyFill="1" applyBorder="1" applyAlignment="1">
      <alignment horizontal="center" vertical="justify"/>
    </xf>
    <xf numFmtId="49" fontId="30" fillId="6" borderId="9" xfId="1" applyNumberFormat="1" applyFont="1" applyFill="1" applyBorder="1" applyAlignment="1">
      <alignment horizontal="center" vertical="justify"/>
    </xf>
    <xf numFmtId="49" fontId="9" fillId="0" borderId="12" xfId="1" applyNumberFormat="1" applyFont="1" applyFill="1" applyBorder="1" applyAlignment="1">
      <alignment horizontal="right" vertical="center" wrapText="1"/>
    </xf>
    <xf numFmtId="49" fontId="9" fillId="0" borderId="0" xfId="1" applyNumberFormat="1" applyFont="1" applyFill="1" applyBorder="1" applyAlignment="1">
      <alignment horizontal="right" vertical="center" wrapText="1"/>
    </xf>
    <xf numFmtId="2" fontId="3" fillId="4" borderId="3" xfId="39" applyNumberFormat="1" applyFont="1" applyFill="1" applyBorder="1" applyAlignment="1">
      <alignment horizontal="center" vertical="center"/>
    </xf>
    <xf numFmtId="2" fontId="3" fillId="4" borderId="2" xfId="39" applyNumberFormat="1" applyFont="1" applyFill="1" applyBorder="1" applyAlignment="1">
      <alignment horizontal="center" vertical="center"/>
    </xf>
    <xf numFmtId="2" fontId="3" fillId="4" borderId="4" xfId="39" applyNumberFormat="1" applyFont="1" applyFill="1" applyBorder="1" applyAlignment="1">
      <alignment horizontal="center" vertical="center"/>
    </xf>
    <xf numFmtId="165" fontId="14" fillId="9" borderId="1" xfId="0" applyNumberFormat="1"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2" fontId="14" fillId="9" borderId="1" xfId="0" applyNumberFormat="1" applyFont="1" applyFill="1" applyBorder="1" applyAlignment="1">
      <alignment horizontal="center" vertical="center"/>
    </xf>
    <xf numFmtId="0" fontId="14" fillId="0" borderId="3" xfId="39" applyFont="1" applyFill="1" applyBorder="1" applyAlignment="1">
      <alignment horizontal="left" vertical="center" wrapText="1"/>
    </xf>
    <xf numFmtId="0" fontId="14" fillId="0" borderId="2" xfId="39" applyFont="1" applyFill="1" applyBorder="1" applyAlignment="1">
      <alignment horizontal="left" vertical="center" wrapText="1"/>
    </xf>
    <xf numFmtId="0" fontId="14" fillId="0" borderId="4" xfId="39"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165" fontId="2" fillId="0" borderId="3" xfId="3" applyNumberFormat="1" applyFont="1" applyFill="1" applyBorder="1" applyAlignment="1">
      <alignment horizontal="center" vertical="center" wrapText="1"/>
    </xf>
    <xf numFmtId="165" fontId="2" fillId="0" borderId="4" xfId="3" applyNumberFormat="1" applyFont="1" applyFill="1" applyBorder="1" applyAlignment="1">
      <alignment horizontal="center" vertical="center" wrapText="1"/>
    </xf>
    <xf numFmtId="165" fontId="15" fillId="11" borderId="1" xfId="0" applyNumberFormat="1" applyFont="1" applyFill="1" applyBorder="1" applyAlignment="1">
      <alignment horizontal="center" vertical="center"/>
    </xf>
    <xf numFmtId="2" fontId="15" fillId="9" borderId="1" xfId="0" applyNumberFormat="1" applyFont="1" applyFill="1" applyBorder="1" applyAlignment="1">
      <alignment horizontal="center" vertical="center"/>
    </xf>
    <xf numFmtId="0" fontId="14" fillId="9" borderId="1"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2" fillId="0" borderId="3"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10" fontId="10" fillId="0" borderId="7" xfId="2" applyNumberFormat="1" applyFont="1" applyFill="1" applyBorder="1" applyAlignment="1">
      <alignment horizontal="center" vertical="center"/>
    </xf>
    <xf numFmtId="10" fontId="10" fillId="0" borderId="9" xfId="2" applyNumberFormat="1" applyFont="1" applyFill="1" applyBorder="1" applyAlignment="1">
      <alignment horizontal="center" vertical="center"/>
    </xf>
    <xf numFmtId="164" fontId="2" fillId="0" borderId="7" xfId="3" applyFont="1" applyFill="1" applyBorder="1" applyAlignment="1">
      <alignment horizontal="center" vertical="center" wrapText="1"/>
    </xf>
    <xf numFmtId="14" fontId="2" fillId="0" borderId="7" xfId="1" applyNumberFormat="1" applyFont="1" applyFill="1" applyBorder="1" applyAlignment="1">
      <alignment horizontal="center" vertical="center"/>
    </xf>
    <xf numFmtId="14" fontId="2" fillId="0" borderId="9" xfId="1" applyNumberFormat="1" applyFont="1" applyFill="1" applyBorder="1" applyAlignment="1">
      <alignment horizontal="center" vertical="center"/>
    </xf>
    <xf numFmtId="49" fontId="3" fillId="6" borderId="3" xfId="1" applyNumberFormat="1" applyFont="1" applyFill="1" applyBorder="1" applyAlignment="1">
      <alignment horizontal="center" vertical="justify"/>
    </xf>
    <xf numFmtId="49" fontId="3" fillId="6" borderId="2" xfId="1" applyNumberFormat="1" applyFont="1" applyFill="1" applyBorder="1" applyAlignment="1">
      <alignment horizontal="center" vertical="justify"/>
    </xf>
    <xf numFmtId="49" fontId="6" fillId="0" borderId="1" xfId="1" applyNumberFormat="1" applyFont="1" applyBorder="1" applyAlignment="1">
      <alignment horizontal="center" vertical="center"/>
    </xf>
    <xf numFmtId="49" fontId="6" fillId="0" borderId="1" xfId="0" applyNumberFormat="1" applyFont="1" applyBorder="1" applyAlignment="1">
      <alignment horizontal="center"/>
    </xf>
    <xf numFmtId="0" fontId="3" fillId="0" borderId="1" xfId="1" applyFont="1" applyFill="1" applyBorder="1" applyAlignment="1">
      <alignment horizontal="center" vertical="center"/>
    </xf>
    <xf numFmtId="0" fontId="3" fillId="0" borderId="5" xfId="1" applyFont="1" applyFill="1" applyBorder="1" applyAlignment="1">
      <alignment horizontal="justify" vertical="distributed"/>
    </xf>
    <xf numFmtId="49" fontId="3" fillId="0" borderId="3" xfId="1" applyNumberFormat="1" applyFont="1" applyBorder="1" applyAlignment="1">
      <alignment horizontal="left" vertical="justify"/>
    </xf>
    <xf numFmtId="49" fontId="3" fillId="0" borderId="2" xfId="1" applyNumberFormat="1" applyFont="1" applyBorder="1" applyAlignment="1">
      <alignment horizontal="left" vertical="justify"/>
    </xf>
    <xf numFmtId="164" fontId="3" fillId="0" borderId="10" xfId="3" applyFont="1" applyFill="1" applyBorder="1" applyAlignment="1">
      <alignment horizontal="center" vertical="center"/>
    </xf>
    <xf numFmtId="165" fontId="2" fillId="3" borderId="3" xfId="3" applyNumberFormat="1" applyFont="1" applyFill="1" applyBorder="1" applyAlignment="1">
      <alignment horizontal="center" vertical="center" wrapText="1"/>
    </xf>
    <xf numFmtId="165" fontId="2" fillId="3" borderId="4" xfId="3" applyNumberFormat="1" applyFont="1" applyFill="1" applyBorder="1" applyAlignment="1">
      <alignment horizontal="center" vertical="center" wrapText="1"/>
    </xf>
    <xf numFmtId="0" fontId="2" fillId="3" borderId="3" xfId="0" applyFont="1" applyFill="1" applyBorder="1" applyAlignment="1">
      <alignment horizontal="justify" wrapText="1"/>
    </xf>
    <xf numFmtId="0" fontId="2" fillId="3" borderId="4" xfId="0" applyFont="1" applyFill="1" applyBorder="1" applyAlignment="1">
      <alignment horizontal="justify" wrapText="1"/>
    </xf>
    <xf numFmtId="0" fontId="14" fillId="9"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18" applyFont="1" applyFill="1" applyBorder="1" applyAlignment="1">
      <alignment horizontal="center" vertical="center"/>
    </xf>
    <xf numFmtId="0" fontId="2" fillId="0" borderId="6" xfId="18" applyFont="1" applyFill="1" applyBorder="1" applyAlignment="1">
      <alignment horizontal="center" vertical="center"/>
    </xf>
    <xf numFmtId="0" fontId="2" fillId="0" borderId="1" xfId="18" applyNumberFormat="1" applyFont="1" applyFill="1" applyBorder="1" applyAlignment="1">
      <alignment horizontal="justify" vertical="center" wrapText="1"/>
    </xf>
    <xf numFmtId="174" fontId="3" fillId="0" borderId="10" xfId="18" applyNumberFormat="1" applyFont="1" applyFill="1" applyBorder="1" applyAlignment="1">
      <alignment horizontal="center" vertical="center"/>
    </xf>
    <xf numFmtId="174" fontId="3" fillId="0" borderId="7" xfId="18" applyNumberFormat="1" applyFont="1" applyFill="1" applyBorder="1" applyAlignment="1">
      <alignment horizontal="center" vertical="center"/>
    </xf>
    <xf numFmtId="0" fontId="3" fillId="0" borderId="7" xfId="18" applyFont="1" applyFill="1" applyBorder="1" applyAlignment="1">
      <alignment horizontal="center"/>
    </xf>
    <xf numFmtId="0" fontId="3" fillId="0" borderId="8" xfId="18" applyFont="1" applyFill="1" applyBorder="1" applyAlignment="1">
      <alignment horizontal="center"/>
    </xf>
    <xf numFmtId="0" fontId="2" fillId="0" borderId="3" xfId="18" applyFont="1" applyFill="1" applyBorder="1" applyAlignment="1">
      <alignment horizontal="center"/>
    </xf>
    <xf numFmtId="0" fontId="2" fillId="0" borderId="4" xfId="18" applyFont="1" applyFill="1" applyBorder="1" applyAlignment="1">
      <alignment horizontal="center"/>
    </xf>
    <xf numFmtId="49" fontId="2" fillId="0" borderId="5" xfId="18" applyNumberFormat="1" applyFont="1" applyFill="1" applyBorder="1" applyAlignment="1">
      <alignment horizontal="justify" vertical="center" wrapText="1"/>
    </xf>
    <xf numFmtId="0" fontId="2" fillId="0" borderId="6" xfId="18" applyNumberFormat="1" applyFont="1" applyFill="1" applyBorder="1" applyAlignment="1">
      <alignment horizontal="justify" vertical="center" wrapText="1"/>
    </xf>
    <xf numFmtId="174" fontId="3" fillId="0" borderId="5" xfId="18" applyNumberFormat="1" applyFont="1" applyFill="1" applyBorder="1" applyAlignment="1">
      <alignment horizontal="center" vertical="center"/>
    </xf>
    <xf numFmtId="174" fontId="3" fillId="0" borderId="6" xfId="18" applyNumberFormat="1" applyFont="1" applyFill="1" applyBorder="1" applyAlignment="1">
      <alignment horizontal="center" vertical="center"/>
    </xf>
    <xf numFmtId="0" fontId="3" fillId="0" borderId="1" xfId="18" applyFont="1" applyFill="1" applyBorder="1" applyAlignment="1">
      <alignment horizontal="left"/>
    </xf>
    <xf numFmtId="0" fontId="3" fillId="0" borderId="3" xfId="18" applyFont="1" applyFill="1" applyBorder="1" applyAlignment="1">
      <alignment horizontal="center" vertical="center"/>
    </xf>
    <xf numFmtId="0" fontId="3" fillId="0" borderId="4" xfId="18" applyFont="1" applyFill="1" applyBorder="1" applyAlignment="1">
      <alignment horizontal="center" vertical="center"/>
    </xf>
    <xf numFmtId="0" fontId="3" fillId="0" borderId="3" xfId="18" applyFont="1" applyFill="1" applyBorder="1" applyAlignment="1">
      <alignment horizontal="left" vertical="center"/>
    </xf>
    <xf numFmtId="0" fontId="3" fillId="0" borderId="4" xfId="18" applyFont="1" applyFill="1" applyBorder="1" applyAlignment="1">
      <alignment horizontal="left" vertical="center"/>
    </xf>
    <xf numFmtId="0" fontId="18" fillId="0" borderId="16" xfId="42" applyFont="1" applyBorder="1" applyAlignment="1">
      <alignment horizontal="left" vertical="center"/>
    </xf>
    <xf numFmtId="0" fontId="18" fillId="0" borderId="0" xfId="42" applyFont="1" applyBorder="1" applyAlignment="1">
      <alignment horizontal="left" vertical="center"/>
    </xf>
    <xf numFmtId="0" fontId="18" fillId="0" borderId="16" xfId="42" applyFont="1" applyBorder="1" applyAlignment="1">
      <alignment horizontal="left" wrapText="1"/>
    </xf>
    <xf numFmtId="0" fontId="18" fillId="0" borderId="0" xfId="42" applyFont="1" applyBorder="1" applyAlignment="1">
      <alignment horizontal="left" wrapText="1"/>
    </xf>
    <xf numFmtId="0" fontId="6" fillId="4" borderId="3" xfId="16" applyFont="1" applyFill="1" applyBorder="1" applyAlignment="1">
      <alignment horizontal="center" vertical="center"/>
    </xf>
    <xf numFmtId="0" fontId="6" fillId="4" borderId="2" xfId="16" applyFont="1" applyFill="1" applyBorder="1" applyAlignment="1">
      <alignment horizontal="center" vertical="center"/>
    </xf>
    <xf numFmtId="0" fontId="6" fillId="4" borderId="4" xfId="16" applyFont="1" applyFill="1" applyBorder="1" applyAlignment="1">
      <alignment horizontal="center" vertical="center"/>
    </xf>
    <xf numFmtId="0" fontId="17" fillId="0" borderId="13" xfId="42" applyFont="1" applyBorder="1" applyAlignment="1">
      <alignment horizontal="center" vertical="center"/>
    </xf>
    <xf numFmtId="0" fontId="17" fillId="0" borderId="14" xfId="42" applyFont="1" applyBorder="1" applyAlignment="1">
      <alignment horizontal="center" vertical="center"/>
    </xf>
    <xf numFmtId="0" fontId="17" fillId="0" borderId="15" xfId="42" applyFont="1" applyBorder="1" applyAlignment="1">
      <alignment horizontal="center" vertical="center"/>
    </xf>
    <xf numFmtId="0" fontId="17" fillId="0" borderId="16" xfId="42" applyFont="1" applyBorder="1" applyAlignment="1">
      <alignment horizontal="center" vertical="center"/>
    </xf>
    <xf numFmtId="0" fontId="17" fillId="0" borderId="0" xfId="42" applyFont="1" applyBorder="1" applyAlignment="1">
      <alignment horizontal="center" vertical="center"/>
    </xf>
    <xf numFmtId="0" fontId="17" fillId="0" borderId="17" xfId="42" applyFont="1" applyBorder="1" applyAlignment="1">
      <alignment horizontal="center" vertical="center"/>
    </xf>
    <xf numFmtId="14" fontId="27" fillId="0" borderId="19" xfId="42" applyNumberFormat="1" applyFont="1" applyBorder="1" applyAlignment="1">
      <alignment horizontal="left"/>
    </xf>
    <xf numFmtId="14" fontId="27" fillId="0" borderId="20" xfId="42" applyNumberFormat="1" applyFont="1" applyBorder="1" applyAlignment="1">
      <alignment horizontal="left"/>
    </xf>
    <xf numFmtId="14" fontId="27" fillId="0" borderId="0" xfId="42" applyNumberFormat="1" applyFont="1" applyBorder="1" applyAlignment="1">
      <alignment horizontal="left" wrapText="1"/>
    </xf>
    <xf numFmtId="14" fontId="27" fillId="0" borderId="17" xfId="42" applyNumberFormat="1" applyFont="1" applyBorder="1" applyAlignment="1">
      <alignment horizontal="left" wrapText="1"/>
    </xf>
    <xf numFmtId="49" fontId="26" fillId="0" borderId="0" xfId="42" applyNumberFormat="1" applyFont="1" applyBorder="1" applyAlignment="1">
      <alignment horizontal="left" vertical="center" wrapText="1"/>
    </xf>
    <xf numFmtId="49" fontId="26" fillId="0" borderId="17" xfId="42" applyNumberFormat="1" applyFont="1" applyBorder="1" applyAlignment="1">
      <alignment horizontal="left" vertical="center" wrapText="1"/>
    </xf>
    <xf numFmtId="0" fontId="19" fillId="0" borderId="0" xfId="42" applyFont="1" applyBorder="1" applyAlignment="1">
      <alignment horizontal="left"/>
    </xf>
    <xf numFmtId="0" fontId="19" fillId="0" borderId="17" xfId="42" applyFont="1" applyBorder="1" applyAlignment="1">
      <alignment horizontal="left"/>
    </xf>
    <xf numFmtId="0" fontId="18" fillId="0" borderId="18" xfId="42" applyFont="1" applyBorder="1" applyAlignment="1">
      <alignment horizontal="left"/>
    </xf>
    <xf numFmtId="0" fontId="18" fillId="0" borderId="19" xfId="42" applyFont="1" applyBorder="1" applyAlignment="1">
      <alignment horizontal="left"/>
    </xf>
    <xf numFmtId="0" fontId="18" fillId="0" borderId="0" xfId="42" applyFont="1" applyBorder="1" applyAlignment="1">
      <alignment horizontal="left"/>
    </xf>
    <xf numFmtId="0" fontId="19" fillId="0" borderId="0" xfId="42" applyFont="1" applyBorder="1" applyAlignment="1">
      <alignment horizontal="center"/>
    </xf>
    <xf numFmtId="0" fontId="19" fillId="0" borderId="17" xfId="42" applyFont="1" applyBorder="1" applyAlignment="1">
      <alignment horizontal="center"/>
    </xf>
    <xf numFmtId="0" fontId="2" fillId="0" borderId="0" xfId="5" applyFont="1" applyBorder="1" applyAlignment="1">
      <alignment horizontal="center" vertical="center"/>
    </xf>
    <xf numFmtId="0" fontId="6" fillId="4" borderId="10" xfId="16" applyFont="1" applyFill="1" applyBorder="1" applyAlignment="1">
      <alignment horizontal="center" vertical="center"/>
    </xf>
    <xf numFmtId="0" fontId="6" fillId="4" borderId="12" xfId="16" applyFont="1" applyFill="1" applyBorder="1" applyAlignment="1">
      <alignment horizontal="center" vertical="center"/>
    </xf>
    <xf numFmtId="0" fontId="6" fillId="4" borderId="11" xfId="16" applyFont="1" applyFill="1" applyBorder="1" applyAlignment="1">
      <alignment horizontal="center" vertical="center"/>
    </xf>
    <xf numFmtId="0" fontId="6" fillId="4" borderId="7" xfId="16" applyFont="1" applyFill="1" applyBorder="1" applyAlignment="1">
      <alignment horizontal="center" vertical="center"/>
    </xf>
    <xf numFmtId="0" fontId="6" fillId="4" borderId="8" xfId="16" applyFont="1" applyFill="1" applyBorder="1" applyAlignment="1">
      <alignment horizontal="center" vertical="center"/>
    </xf>
    <xf numFmtId="0" fontId="6" fillId="4" borderId="9" xfId="16" applyFont="1" applyFill="1" applyBorder="1" applyAlignment="1">
      <alignment horizontal="center" vertical="center"/>
    </xf>
    <xf numFmtId="0" fontId="6" fillId="4" borderId="1" xfId="18" applyNumberFormat="1" applyFont="1" applyFill="1" applyBorder="1" applyAlignment="1">
      <alignment horizontal="center" vertical="center" wrapText="1"/>
    </xf>
  </cellXfs>
  <cellStyles count="102">
    <cellStyle name="0,0_x000d_&#10;NA_x000d_&#10;" xfId="4"/>
    <cellStyle name="0,0_x000d_&#10;NA_x000d_&#10; 2" xfId="5"/>
    <cellStyle name="0,0_x000d_&#10;NA_x000d_&#10;_Medição 1ª - Reforma Prefeitura" xfId="6"/>
    <cellStyle name="Comma 2" xfId="7"/>
    <cellStyle name="Currency 2" xfId="8"/>
    <cellStyle name="Excel Built-in Normal" xfId="43"/>
    <cellStyle name="Moeda 2" xfId="9"/>
    <cellStyle name="Moeda 2 2" xfId="10"/>
    <cellStyle name="Moeda 2 3" xfId="11"/>
    <cellStyle name="Moeda 3" xfId="12"/>
    <cellStyle name="Moeda 4" xfId="41"/>
    <cellStyle name="Normal" xfId="0" builtinId="0"/>
    <cellStyle name="Normal 10" xfId="42"/>
    <cellStyle name="Normal 11" xfId="13"/>
    <cellStyle name="Normal 12" xfId="14"/>
    <cellStyle name="Normal 13" xfId="15"/>
    <cellStyle name="Normal 14" xfId="44"/>
    <cellStyle name="Normal 15" xfId="45"/>
    <cellStyle name="Normal 16" xfId="46"/>
    <cellStyle name="Normal 17" xfId="47"/>
    <cellStyle name="Normal 18" xfId="48"/>
    <cellStyle name="Normal 18 2" xfId="49"/>
    <cellStyle name="Normal 19" xfId="50"/>
    <cellStyle name="Normal 2" xfId="1"/>
    <cellStyle name="Normal 2 2" xfId="16"/>
    <cellStyle name="Normal 200" xfId="51"/>
    <cellStyle name="Normal 3" xfId="17"/>
    <cellStyle name="Normal 3 2" xfId="18"/>
    <cellStyle name="Normal 3 3" xfId="19"/>
    <cellStyle name="Normal 4" xfId="20"/>
    <cellStyle name="Normal 4 2" xfId="52"/>
    <cellStyle name="Normal 5" xfId="21"/>
    <cellStyle name="Normal 6" xfId="22"/>
    <cellStyle name="Normal 7" xfId="23"/>
    <cellStyle name="Normal 8" xfId="53"/>
    <cellStyle name="Normal 9" xfId="24"/>
    <cellStyle name="Normal_C%C3%B3pia de MEMORIA(1)" xfId="100"/>
    <cellStyle name="Normal_MODELO DE MEMÓRIA E PLANILHA" xfId="39"/>
    <cellStyle name="Normal_Plan1" xfId="101"/>
    <cellStyle name="Porcentagem 10" xfId="54"/>
    <cellStyle name="Porcentagem 11" xfId="55"/>
    <cellStyle name="Porcentagem 12" xfId="56"/>
    <cellStyle name="Porcentagem 13" xfId="57"/>
    <cellStyle name="Porcentagem 14" xfId="58"/>
    <cellStyle name="Porcentagem 2" xfId="2"/>
    <cellStyle name="Porcentagem 2 2" xfId="25"/>
    <cellStyle name="Porcentagem 3" xfId="26"/>
    <cellStyle name="Porcentagem 4" xfId="27"/>
    <cellStyle name="Porcentagem 5" xfId="59"/>
    <cellStyle name="Porcentagem 6" xfId="60"/>
    <cellStyle name="Porcentagem 7" xfId="61"/>
    <cellStyle name="Porcentagem 8" xfId="62"/>
    <cellStyle name="Porcentagem 9" xfId="63"/>
    <cellStyle name="Separador de milhares 10" xfId="64"/>
    <cellStyle name="Separador de milhares 11" xfId="65"/>
    <cellStyle name="Separador de milhares 12" xfId="66"/>
    <cellStyle name="Separador de milhares 13" xfId="67"/>
    <cellStyle name="Separador de milhares 14" xfId="68"/>
    <cellStyle name="Separador de milhares 15" xfId="69"/>
    <cellStyle name="Separador de milhares 16" xfId="70"/>
    <cellStyle name="Separador de milhares 17" xfId="71"/>
    <cellStyle name="Separador de milhares 18" xfId="72"/>
    <cellStyle name="Separador de milhares 19" xfId="73"/>
    <cellStyle name="Separador de milhares 2" xfId="28"/>
    <cellStyle name="Separador de milhares 2 2" xfId="29"/>
    <cellStyle name="Separador de milhares 2 2 2" xfId="30"/>
    <cellStyle name="Separador de milhares 2 3" xfId="74"/>
    <cellStyle name="Separador de milhares 2 4" xfId="75"/>
    <cellStyle name="Separador de milhares 20" xfId="76"/>
    <cellStyle name="Separador de milhares 21" xfId="77"/>
    <cellStyle name="Separador de milhares 22" xfId="78"/>
    <cellStyle name="Separador de milhares 23" xfId="79"/>
    <cellStyle name="Separador de milhares 24" xfId="80"/>
    <cellStyle name="Separador de milhares 25" xfId="81"/>
    <cellStyle name="Separador de milhares 26" xfId="82"/>
    <cellStyle name="Separador de milhares 27" xfId="83"/>
    <cellStyle name="Separador de milhares 28" xfId="84"/>
    <cellStyle name="Separador de milhares 29" xfId="85"/>
    <cellStyle name="Separador de milhares 3" xfId="31"/>
    <cellStyle name="Separador de milhares 3 2" xfId="32"/>
    <cellStyle name="Separador de milhares 3 2 2" xfId="33"/>
    <cellStyle name="Separador de milhares 30" xfId="86"/>
    <cellStyle name="Separador de milhares 31" xfId="87"/>
    <cellStyle name="Separador de milhares 32" xfId="88"/>
    <cellStyle name="Separador de milhares 33" xfId="89"/>
    <cellStyle name="Separador de milhares 34" xfId="90"/>
    <cellStyle name="Separador de milhares 35" xfId="91"/>
    <cellStyle name="Separador de milhares 36" xfId="92"/>
    <cellStyle name="Separador de milhares 4" xfId="34"/>
    <cellStyle name="Separador de milhares 5" xfId="35"/>
    <cellStyle name="Separador de milhares 5 2" xfId="36"/>
    <cellStyle name="Separador de milhares 6" xfId="93"/>
    <cellStyle name="Separador de milhares 7" xfId="94"/>
    <cellStyle name="Separador de milhares 8" xfId="95"/>
    <cellStyle name="Separador de milhares 9" xfId="96"/>
    <cellStyle name="Título 1 1" xfId="97"/>
    <cellStyle name="Título 5" xfId="37"/>
    <cellStyle name="Vírgula 13" xfId="40"/>
    <cellStyle name="Vírgula 13 2 2" xfId="98"/>
    <cellStyle name="Vírgula 17" xfId="99"/>
    <cellStyle name="Vírgula 2" xfId="3"/>
    <cellStyle name="Vírgula 3" xfId="38"/>
  </cellStyles>
  <dxfs count="0"/>
  <tableStyles count="0" defaultTableStyle="TableStyleMedium2" defaultPivotStyle="PivotStyleLight16"/>
  <colors>
    <mruColors>
      <color rgb="FFFFFFCC"/>
      <color rgb="FF99FF66"/>
      <color rgb="FF33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57150</xdr:rowOff>
    </xdr:from>
    <xdr:to>
      <xdr:col>7</xdr:col>
      <xdr:colOff>781050</xdr:colOff>
      <xdr:row>3</xdr:row>
      <xdr:rowOff>152400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62975" y="57150"/>
          <a:ext cx="771525" cy="581025"/>
        </a:xfrm>
        <a:prstGeom prst="rect">
          <a:avLst/>
        </a:prstGeom>
        <a:noFill/>
        <a:ln w="9525">
          <a:noFill/>
          <a:miter lim="800000"/>
          <a:headEnd/>
          <a:tailEnd/>
        </a:ln>
      </xdr:spPr>
    </xdr:pic>
    <xdr:clientData/>
  </xdr:twoCellAnchor>
  <xdr:twoCellAnchor editAs="oneCell">
    <xdr:from>
      <xdr:col>0</xdr:col>
      <xdr:colOff>9525</xdr:colOff>
      <xdr:row>0</xdr:row>
      <xdr:rowOff>0</xdr:rowOff>
    </xdr:from>
    <xdr:to>
      <xdr:col>2</xdr:col>
      <xdr:colOff>73382</xdr:colOff>
      <xdr:row>3</xdr:row>
      <xdr:rowOff>123825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525" y="0"/>
          <a:ext cx="2664182"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854432</xdr:colOff>
      <xdr:row>2</xdr:row>
      <xdr:rowOff>66675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2664182" cy="609600"/>
        </a:xfrm>
        <a:prstGeom prst="rect">
          <a:avLst/>
        </a:prstGeom>
      </xdr:spPr>
    </xdr:pic>
    <xdr:clientData/>
  </xdr:twoCellAnchor>
  <xdr:twoCellAnchor editAs="oneCell">
    <xdr:from>
      <xdr:col>5</xdr:col>
      <xdr:colOff>1123950</xdr:colOff>
      <xdr:row>0</xdr:row>
      <xdr:rowOff>47625</xdr:rowOff>
    </xdr:from>
    <xdr:to>
      <xdr:col>6</xdr:col>
      <xdr:colOff>669926</xdr:colOff>
      <xdr:row>2</xdr:row>
      <xdr:rowOff>11885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7705725" y="47625"/>
          <a:ext cx="866776" cy="507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695325</xdr:colOff>
      <xdr:row>0</xdr:row>
      <xdr:rowOff>26450</xdr:rowOff>
    </xdr:from>
    <xdr:to>
      <xdr:col>8</xdr:col>
      <xdr:colOff>381001</xdr:colOff>
      <xdr:row>1</xdr:row>
      <xdr:rowOff>247885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239250" y="26450"/>
          <a:ext cx="866776" cy="507185"/>
        </a:xfrm>
        <a:prstGeom prst="rect">
          <a:avLst/>
        </a:prstGeom>
      </xdr:spPr>
    </xdr:pic>
    <xdr:clientData/>
  </xdr:twoCellAnchor>
  <xdr:twoCellAnchor editAs="oneCell">
    <xdr:from>
      <xdr:col>0</xdr:col>
      <xdr:colOff>9526</xdr:colOff>
      <xdr:row>0</xdr:row>
      <xdr:rowOff>38101</xdr:rowOff>
    </xdr:from>
    <xdr:to>
      <xdr:col>2</xdr:col>
      <xdr:colOff>561976</xdr:colOff>
      <xdr:row>1</xdr:row>
      <xdr:rowOff>266700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526" y="38101"/>
          <a:ext cx="2247900" cy="514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781050</xdr:colOff>
      <xdr:row>1</xdr:row>
      <xdr:rowOff>285749</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150"/>
          <a:ext cx="2247900" cy="514349"/>
        </a:xfrm>
        <a:prstGeom prst="rect">
          <a:avLst/>
        </a:prstGeom>
      </xdr:spPr>
    </xdr:pic>
    <xdr:clientData/>
  </xdr:twoCellAnchor>
  <xdr:twoCellAnchor editAs="oneCell">
    <xdr:from>
      <xdr:col>7</xdr:col>
      <xdr:colOff>447675</xdr:colOff>
      <xdr:row>0</xdr:row>
      <xdr:rowOff>38100</xdr:rowOff>
    </xdr:from>
    <xdr:to>
      <xdr:col>8</xdr:col>
      <xdr:colOff>609601</xdr:colOff>
      <xdr:row>1</xdr:row>
      <xdr:rowOff>259535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096250" y="38100"/>
          <a:ext cx="866776" cy="507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695325</xdr:colOff>
      <xdr:row>0</xdr:row>
      <xdr:rowOff>26450</xdr:rowOff>
    </xdr:from>
    <xdr:to>
      <xdr:col>8</xdr:col>
      <xdr:colOff>381001</xdr:colOff>
      <xdr:row>1</xdr:row>
      <xdr:rowOff>247885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620250" y="26450"/>
          <a:ext cx="866776" cy="507185"/>
        </a:xfrm>
        <a:prstGeom prst="rect">
          <a:avLst/>
        </a:prstGeom>
      </xdr:spPr>
    </xdr:pic>
    <xdr:clientData/>
  </xdr:twoCellAnchor>
  <xdr:twoCellAnchor editAs="oneCell">
    <xdr:from>
      <xdr:col>0</xdr:col>
      <xdr:colOff>9526</xdr:colOff>
      <xdr:row>0</xdr:row>
      <xdr:rowOff>38101</xdr:rowOff>
    </xdr:from>
    <xdr:to>
      <xdr:col>2</xdr:col>
      <xdr:colOff>561976</xdr:colOff>
      <xdr:row>1</xdr:row>
      <xdr:rowOff>266700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526" y="38101"/>
          <a:ext cx="2247900" cy="514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781050</xdr:colOff>
      <xdr:row>1</xdr:row>
      <xdr:rowOff>285749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150"/>
          <a:ext cx="2247900" cy="514349"/>
        </a:xfrm>
        <a:prstGeom prst="rect">
          <a:avLst/>
        </a:prstGeom>
      </xdr:spPr>
    </xdr:pic>
    <xdr:clientData/>
  </xdr:twoCellAnchor>
  <xdr:twoCellAnchor editAs="oneCell">
    <xdr:from>
      <xdr:col>7</xdr:col>
      <xdr:colOff>447675</xdr:colOff>
      <xdr:row>0</xdr:row>
      <xdr:rowOff>38100</xdr:rowOff>
    </xdr:from>
    <xdr:to>
      <xdr:col>8</xdr:col>
      <xdr:colOff>609601</xdr:colOff>
      <xdr:row>1</xdr:row>
      <xdr:rowOff>259535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134350" y="38100"/>
          <a:ext cx="866776" cy="507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695325</xdr:colOff>
      <xdr:row>0</xdr:row>
      <xdr:rowOff>26450</xdr:rowOff>
    </xdr:from>
    <xdr:to>
      <xdr:col>8</xdr:col>
      <xdr:colOff>381001</xdr:colOff>
      <xdr:row>1</xdr:row>
      <xdr:rowOff>247885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620250" y="26450"/>
          <a:ext cx="866776" cy="507185"/>
        </a:xfrm>
        <a:prstGeom prst="rect">
          <a:avLst/>
        </a:prstGeom>
      </xdr:spPr>
    </xdr:pic>
    <xdr:clientData/>
  </xdr:twoCellAnchor>
  <xdr:twoCellAnchor editAs="oneCell">
    <xdr:from>
      <xdr:col>0</xdr:col>
      <xdr:colOff>9526</xdr:colOff>
      <xdr:row>0</xdr:row>
      <xdr:rowOff>38101</xdr:rowOff>
    </xdr:from>
    <xdr:to>
      <xdr:col>2</xdr:col>
      <xdr:colOff>561976</xdr:colOff>
      <xdr:row>1</xdr:row>
      <xdr:rowOff>266700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526" y="38101"/>
          <a:ext cx="2247900" cy="5143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781050</xdr:colOff>
      <xdr:row>1</xdr:row>
      <xdr:rowOff>285749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150"/>
          <a:ext cx="2247900" cy="514349"/>
        </a:xfrm>
        <a:prstGeom prst="rect">
          <a:avLst/>
        </a:prstGeom>
      </xdr:spPr>
    </xdr:pic>
    <xdr:clientData/>
  </xdr:twoCellAnchor>
  <xdr:twoCellAnchor editAs="oneCell">
    <xdr:from>
      <xdr:col>7</xdr:col>
      <xdr:colOff>447675</xdr:colOff>
      <xdr:row>0</xdr:row>
      <xdr:rowOff>38100</xdr:rowOff>
    </xdr:from>
    <xdr:to>
      <xdr:col>8</xdr:col>
      <xdr:colOff>609601</xdr:colOff>
      <xdr:row>1</xdr:row>
      <xdr:rowOff>259535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134350" y="38100"/>
          <a:ext cx="866776" cy="507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695325</xdr:colOff>
      <xdr:row>0</xdr:row>
      <xdr:rowOff>26450</xdr:rowOff>
    </xdr:from>
    <xdr:to>
      <xdr:col>8</xdr:col>
      <xdr:colOff>381001</xdr:colOff>
      <xdr:row>1</xdr:row>
      <xdr:rowOff>247885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620250" y="26450"/>
          <a:ext cx="866776" cy="507185"/>
        </a:xfrm>
        <a:prstGeom prst="rect">
          <a:avLst/>
        </a:prstGeom>
      </xdr:spPr>
    </xdr:pic>
    <xdr:clientData/>
  </xdr:twoCellAnchor>
  <xdr:twoCellAnchor editAs="oneCell">
    <xdr:from>
      <xdr:col>0</xdr:col>
      <xdr:colOff>9526</xdr:colOff>
      <xdr:row>0</xdr:row>
      <xdr:rowOff>38101</xdr:rowOff>
    </xdr:from>
    <xdr:to>
      <xdr:col>2</xdr:col>
      <xdr:colOff>561976</xdr:colOff>
      <xdr:row>1</xdr:row>
      <xdr:rowOff>266700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526" y="38101"/>
          <a:ext cx="2247900" cy="5143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781050</xdr:colOff>
      <xdr:row>1</xdr:row>
      <xdr:rowOff>285749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150"/>
          <a:ext cx="2247900" cy="514349"/>
        </a:xfrm>
        <a:prstGeom prst="rect">
          <a:avLst/>
        </a:prstGeom>
      </xdr:spPr>
    </xdr:pic>
    <xdr:clientData/>
  </xdr:twoCellAnchor>
  <xdr:twoCellAnchor editAs="oneCell">
    <xdr:from>
      <xdr:col>7</xdr:col>
      <xdr:colOff>447675</xdr:colOff>
      <xdr:row>0</xdr:row>
      <xdr:rowOff>38100</xdr:rowOff>
    </xdr:from>
    <xdr:to>
      <xdr:col>8</xdr:col>
      <xdr:colOff>609601</xdr:colOff>
      <xdr:row>1</xdr:row>
      <xdr:rowOff>259535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134350" y="38100"/>
          <a:ext cx="866776" cy="507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638922</xdr:colOff>
      <xdr:row>1</xdr:row>
      <xdr:rowOff>222251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1"/>
          <a:ext cx="2534397" cy="508000"/>
        </a:xfrm>
        <a:prstGeom prst="rect">
          <a:avLst/>
        </a:prstGeom>
      </xdr:spPr>
    </xdr:pic>
    <xdr:clientData/>
  </xdr:twoCellAnchor>
  <xdr:twoCellAnchor editAs="oneCell">
    <xdr:from>
      <xdr:col>3</xdr:col>
      <xdr:colOff>1883834</xdr:colOff>
      <xdr:row>0</xdr:row>
      <xdr:rowOff>0</xdr:rowOff>
    </xdr:from>
    <xdr:to>
      <xdr:col>3</xdr:col>
      <xdr:colOff>2750610</xdr:colOff>
      <xdr:row>1</xdr:row>
      <xdr:rowOff>221435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779309" y="0"/>
          <a:ext cx="866776" cy="507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638922</xdr:colOff>
      <xdr:row>1</xdr:row>
      <xdr:rowOff>222251</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1"/>
          <a:ext cx="2543922" cy="508000"/>
        </a:xfrm>
        <a:prstGeom prst="rect">
          <a:avLst/>
        </a:prstGeom>
      </xdr:spPr>
    </xdr:pic>
    <xdr:clientData/>
  </xdr:twoCellAnchor>
  <xdr:twoCellAnchor editAs="oneCell">
    <xdr:from>
      <xdr:col>3</xdr:col>
      <xdr:colOff>1883834</xdr:colOff>
      <xdr:row>0</xdr:row>
      <xdr:rowOff>0</xdr:rowOff>
    </xdr:from>
    <xdr:to>
      <xdr:col>3</xdr:col>
      <xdr:colOff>2750610</xdr:colOff>
      <xdr:row>1</xdr:row>
      <xdr:rowOff>221435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4402667" y="0"/>
          <a:ext cx="866776" cy="507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cya\Desktop\TERRA%20NOVA%20-%20CAIXA\OR&#199;AMENTO_LOTE01%20(CAIX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ubyo\Documents\Maia%20Melo%20Engenharia\-%20Modelos%20-\PLANILHA%20OR&#199;AMENTA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61.735-90%20(8%20RUAS)\REFORMULA&#199;&#195;O%20PROJETO\OR&#199;AMENTO_FINAL%20(REV%200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BDI"/>
      <sheetName val="ORÇAMENTO"/>
      <sheetName val="ABC"/>
      <sheetName val="CÁLCULO"/>
      <sheetName val="COMPOSIÇÕES"/>
      <sheetName val="COTAÇÕES"/>
      <sheetName val="CRONO"/>
      <sheetName val="QCI"/>
      <sheetName val="EVENTOS"/>
      <sheetName val="INSUMO"/>
      <sheetName val="SINAPI-DES"/>
      <sheetName val="SINAPI-NDES"/>
      <sheetName val="CRONOPLE"/>
      <sheetName val="PLE"/>
      <sheetName val="BM"/>
      <sheetName val="RRE"/>
      <sheetName val="Ofício"/>
      <sheetName val="Novo"/>
    </sheetNames>
    <sheetDataSet>
      <sheetData sheetId="0"/>
      <sheetData sheetId="1"/>
      <sheetData sheetId="2">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nu"/>
      <sheetName val="DADOS"/>
      <sheetName val="BDI"/>
      <sheetName val="ORÇAMENTO"/>
      <sheetName val="CÁLCULO"/>
      <sheetName val="COMPOSIÇÕES"/>
      <sheetName val="COTAÇÕES"/>
      <sheetName val="QCI"/>
      <sheetName val="CRONO"/>
      <sheetName val="COMP01"/>
      <sheetName val="INSUMO01"/>
      <sheetName val="EVENTOS"/>
      <sheetName val="SINAPI-DES"/>
      <sheetName val="SINAPI-NDES"/>
      <sheetName val="CRONOPLE"/>
      <sheetName val="PLE"/>
      <sheetName val="Planilha1"/>
      <sheetName val="BM"/>
      <sheetName val="RRE"/>
      <sheetName val="Ofício"/>
      <sheetName val="Nov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26"/>
  <sheetViews>
    <sheetView tabSelected="1" view="pageBreakPreview" zoomScale="96" zoomScaleSheetLayoutView="96" workbookViewId="0">
      <selection activeCell="E30" sqref="E30"/>
    </sheetView>
  </sheetViews>
  <sheetFormatPr defaultRowHeight="12.75"/>
  <cols>
    <col min="1" max="1" width="16.5703125" style="86" bestFit="1" customWidth="1"/>
    <col min="2" max="2" width="22.42578125" style="86" bestFit="1" customWidth="1"/>
    <col min="3" max="3" width="11.7109375" style="86" bestFit="1" customWidth="1"/>
    <col min="4" max="4" width="14.42578125" style="86" bestFit="1" customWidth="1"/>
    <col min="5" max="5" width="23.7109375" style="86" bestFit="1" customWidth="1"/>
    <col min="6" max="6" width="13.28515625" style="86" bestFit="1" customWidth="1"/>
    <col min="7" max="7" width="27.140625" style="86" bestFit="1" customWidth="1"/>
    <col min="8" max="8" width="14" style="86" bestFit="1" customWidth="1"/>
    <col min="9" max="256" width="9.140625" style="86"/>
    <col min="257" max="257" width="16.5703125" style="86" bestFit="1" customWidth="1"/>
    <col min="258" max="258" width="22.42578125" style="86" bestFit="1" customWidth="1"/>
    <col min="259" max="259" width="11.5703125" style="86" bestFit="1" customWidth="1"/>
    <col min="260" max="260" width="13.85546875" style="86" bestFit="1" customWidth="1"/>
    <col min="261" max="261" width="23.7109375" style="86" bestFit="1" customWidth="1"/>
    <col min="262" max="262" width="13.140625" style="86" bestFit="1" customWidth="1"/>
    <col min="263" max="263" width="27" style="86" bestFit="1" customWidth="1"/>
    <col min="264" max="264" width="13.7109375" style="86" bestFit="1" customWidth="1"/>
    <col min="265" max="512" width="9.140625" style="86"/>
    <col min="513" max="513" width="16.5703125" style="86" bestFit="1" customWidth="1"/>
    <col min="514" max="514" width="22.42578125" style="86" bestFit="1" customWidth="1"/>
    <col min="515" max="515" width="11.5703125" style="86" bestFit="1" customWidth="1"/>
    <col min="516" max="516" width="13.85546875" style="86" bestFit="1" customWidth="1"/>
    <col min="517" max="517" width="23.7109375" style="86" bestFit="1" customWidth="1"/>
    <col min="518" max="518" width="13.140625" style="86" bestFit="1" customWidth="1"/>
    <col min="519" max="519" width="27" style="86" bestFit="1" customWidth="1"/>
    <col min="520" max="520" width="13.7109375" style="86" bestFit="1" customWidth="1"/>
    <col min="521" max="768" width="9.140625" style="86"/>
    <col min="769" max="769" width="16.5703125" style="86" bestFit="1" customWidth="1"/>
    <col min="770" max="770" width="22.42578125" style="86" bestFit="1" customWidth="1"/>
    <col min="771" max="771" width="11.5703125" style="86" bestFit="1" customWidth="1"/>
    <col min="772" max="772" width="13.85546875" style="86" bestFit="1" customWidth="1"/>
    <col min="773" max="773" width="23.7109375" style="86" bestFit="1" customWidth="1"/>
    <col min="774" max="774" width="13.140625" style="86" bestFit="1" customWidth="1"/>
    <col min="775" max="775" width="27" style="86" bestFit="1" customWidth="1"/>
    <col min="776" max="776" width="13.7109375" style="86" bestFit="1" customWidth="1"/>
    <col min="777" max="1024" width="9.140625" style="86"/>
    <col min="1025" max="1025" width="16.5703125" style="86" bestFit="1" customWidth="1"/>
    <col min="1026" max="1026" width="22.42578125" style="86" bestFit="1" customWidth="1"/>
    <col min="1027" max="1027" width="11.5703125" style="86" bestFit="1" customWidth="1"/>
    <col min="1028" max="1028" width="13.85546875" style="86" bestFit="1" customWidth="1"/>
    <col min="1029" max="1029" width="23.7109375" style="86" bestFit="1" customWidth="1"/>
    <col min="1030" max="1030" width="13.140625" style="86" bestFit="1" customWidth="1"/>
    <col min="1031" max="1031" width="27" style="86" bestFit="1" customWidth="1"/>
    <col min="1032" max="1032" width="13.7109375" style="86" bestFit="1" customWidth="1"/>
    <col min="1033" max="1280" width="9.140625" style="86"/>
    <col min="1281" max="1281" width="16.5703125" style="86" bestFit="1" customWidth="1"/>
    <col min="1282" max="1282" width="22.42578125" style="86" bestFit="1" customWidth="1"/>
    <col min="1283" max="1283" width="11.5703125" style="86" bestFit="1" customWidth="1"/>
    <col min="1284" max="1284" width="13.85546875" style="86" bestFit="1" customWidth="1"/>
    <col min="1285" max="1285" width="23.7109375" style="86" bestFit="1" customWidth="1"/>
    <col min="1286" max="1286" width="13.140625" style="86" bestFit="1" customWidth="1"/>
    <col min="1287" max="1287" width="27" style="86" bestFit="1" customWidth="1"/>
    <col min="1288" max="1288" width="13.7109375" style="86" bestFit="1" customWidth="1"/>
    <col min="1289" max="1536" width="9.140625" style="86"/>
    <col min="1537" max="1537" width="16.5703125" style="86" bestFit="1" customWidth="1"/>
    <col min="1538" max="1538" width="22.42578125" style="86" bestFit="1" customWidth="1"/>
    <col min="1539" max="1539" width="11.5703125" style="86" bestFit="1" customWidth="1"/>
    <col min="1540" max="1540" width="13.85546875" style="86" bestFit="1" customWidth="1"/>
    <col min="1541" max="1541" width="23.7109375" style="86" bestFit="1" customWidth="1"/>
    <col min="1542" max="1542" width="13.140625" style="86" bestFit="1" customWidth="1"/>
    <col min="1543" max="1543" width="27" style="86" bestFit="1" customWidth="1"/>
    <col min="1544" max="1544" width="13.7109375" style="86" bestFit="1" customWidth="1"/>
    <col min="1545" max="1792" width="9.140625" style="86"/>
    <col min="1793" max="1793" width="16.5703125" style="86" bestFit="1" customWidth="1"/>
    <col min="1794" max="1794" width="22.42578125" style="86" bestFit="1" customWidth="1"/>
    <col min="1795" max="1795" width="11.5703125" style="86" bestFit="1" customWidth="1"/>
    <col min="1796" max="1796" width="13.85546875" style="86" bestFit="1" customWidth="1"/>
    <col min="1797" max="1797" width="23.7109375" style="86" bestFit="1" customWidth="1"/>
    <col min="1798" max="1798" width="13.140625" style="86" bestFit="1" customWidth="1"/>
    <col min="1799" max="1799" width="27" style="86" bestFit="1" customWidth="1"/>
    <col min="1800" max="1800" width="13.7109375" style="86" bestFit="1" customWidth="1"/>
    <col min="1801" max="2048" width="9.140625" style="86"/>
    <col min="2049" max="2049" width="16.5703125" style="86" bestFit="1" customWidth="1"/>
    <col min="2050" max="2050" width="22.42578125" style="86" bestFit="1" customWidth="1"/>
    <col min="2051" max="2051" width="11.5703125" style="86" bestFit="1" customWidth="1"/>
    <col min="2052" max="2052" width="13.85546875" style="86" bestFit="1" customWidth="1"/>
    <col min="2053" max="2053" width="23.7109375" style="86" bestFit="1" customWidth="1"/>
    <col min="2054" max="2054" width="13.140625" style="86" bestFit="1" customWidth="1"/>
    <col min="2055" max="2055" width="27" style="86" bestFit="1" customWidth="1"/>
    <col min="2056" max="2056" width="13.7109375" style="86" bestFit="1" customWidth="1"/>
    <col min="2057" max="2304" width="9.140625" style="86"/>
    <col min="2305" max="2305" width="16.5703125" style="86" bestFit="1" customWidth="1"/>
    <col min="2306" max="2306" width="22.42578125" style="86" bestFit="1" customWidth="1"/>
    <col min="2307" max="2307" width="11.5703125" style="86" bestFit="1" customWidth="1"/>
    <col min="2308" max="2308" width="13.85546875" style="86" bestFit="1" customWidth="1"/>
    <col min="2309" max="2309" width="23.7109375" style="86" bestFit="1" customWidth="1"/>
    <col min="2310" max="2310" width="13.140625" style="86" bestFit="1" customWidth="1"/>
    <col min="2311" max="2311" width="27" style="86" bestFit="1" customWidth="1"/>
    <col min="2312" max="2312" width="13.7109375" style="86" bestFit="1" customWidth="1"/>
    <col min="2313" max="2560" width="9.140625" style="86"/>
    <col min="2561" max="2561" width="16.5703125" style="86" bestFit="1" customWidth="1"/>
    <col min="2562" max="2562" width="22.42578125" style="86" bestFit="1" customWidth="1"/>
    <col min="2563" max="2563" width="11.5703125" style="86" bestFit="1" customWidth="1"/>
    <col min="2564" max="2564" width="13.85546875" style="86" bestFit="1" customWidth="1"/>
    <col min="2565" max="2565" width="23.7109375" style="86" bestFit="1" customWidth="1"/>
    <col min="2566" max="2566" width="13.140625" style="86" bestFit="1" customWidth="1"/>
    <col min="2567" max="2567" width="27" style="86" bestFit="1" customWidth="1"/>
    <col min="2568" max="2568" width="13.7109375" style="86" bestFit="1" customWidth="1"/>
    <col min="2569" max="2816" width="9.140625" style="86"/>
    <col min="2817" max="2817" width="16.5703125" style="86" bestFit="1" customWidth="1"/>
    <col min="2818" max="2818" width="22.42578125" style="86" bestFit="1" customWidth="1"/>
    <col min="2819" max="2819" width="11.5703125" style="86" bestFit="1" customWidth="1"/>
    <col min="2820" max="2820" width="13.85546875" style="86" bestFit="1" customWidth="1"/>
    <col min="2821" max="2821" width="23.7109375" style="86" bestFit="1" customWidth="1"/>
    <col min="2822" max="2822" width="13.140625" style="86" bestFit="1" customWidth="1"/>
    <col min="2823" max="2823" width="27" style="86" bestFit="1" customWidth="1"/>
    <col min="2824" max="2824" width="13.7109375" style="86" bestFit="1" customWidth="1"/>
    <col min="2825" max="3072" width="9.140625" style="86"/>
    <col min="3073" max="3073" width="16.5703125" style="86" bestFit="1" customWidth="1"/>
    <col min="3074" max="3074" width="22.42578125" style="86" bestFit="1" customWidth="1"/>
    <col min="3075" max="3075" width="11.5703125" style="86" bestFit="1" customWidth="1"/>
    <col min="3076" max="3076" width="13.85546875" style="86" bestFit="1" customWidth="1"/>
    <col min="3077" max="3077" width="23.7109375" style="86" bestFit="1" customWidth="1"/>
    <col min="3078" max="3078" width="13.140625" style="86" bestFit="1" customWidth="1"/>
    <col min="3079" max="3079" width="27" style="86" bestFit="1" customWidth="1"/>
    <col min="3080" max="3080" width="13.7109375" style="86" bestFit="1" customWidth="1"/>
    <col min="3081" max="3328" width="9.140625" style="86"/>
    <col min="3329" max="3329" width="16.5703125" style="86" bestFit="1" customWidth="1"/>
    <col min="3330" max="3330" width="22.42578125" style="86" bestFit="1" customWidth="1"/>
    <col min="3331" max="3331" width="11.5703125" style="86" bestFit="1" customWidth="1"/>
    <col min="3332" max="3332" width="13.85546875" style="86" bestFit="1" customWidth="1"/>
    <col min="3333" max="3333" width="23.7109375" style="86" bestFit="1" customWidth="1"/>
    <col min="3334" max="3334" width="13.140625" style="86" bestFit="1" customWidth="1"/>
    <col min="3335" max="3335" width="27" style="86" bestFit="1" customWidth="1"/>
    <col min="3336" max="3336" width="13.7109375" style="86" bestFit="1" customWidth="1"/>
    <col min="3337" max="3584" width="9.140625" style="86"/>
    <col min="3585" max="3585" width="16.5703125" style="86" bestFit="1" customWidth="1"/>
    <col min="3586" max="3586" width="22.42578125" style="86" bestFit="1" customWidth="1"/>
    <col min="3587" max="3587" width="11.5703125" style="86" bestFit="1" customWidth="1"/>
    <col min="3588" max="3588" width="13.85546875" style="86" bestFit="1" customWidth="1"/>
    <col min="3589" max="3589" width="23.7109375" style="86" bestFit="1" customWidth="1"/>
    <col min="3590" max="3590" width="13.140625" style="86" bestFit="1" customWidth="1"/>
    <col min="3591" max="3591" width="27" style="86" bestFit="1" customWidth="1"/>
    <col min="3592" max="3592" width="13.7109375" style="86" bestFit="1" customWidth="1"/>
    <col min="3593" max="3840" width="9.140625" style="86"/>
    <col min="3841" max="3841" width="16.5703125" style="86" bestFit="1" customWidth="1"/>
    <col min="3842" max="3842" width="22.42578125" style="86" bestFit="1" customWidth="1"/>
    <col min="3843" max="3843" width="11.5703125" style="86" bestFit="1" customWidth="1"/>
    <col min="3844" max="3844" width="13.85546875" style="86" bestFit="1" customWidth="1"/>
    <col min="3845" max="3845" width="23.7109375" style="86" bestFit="1" customWidth="1"/>
    <col min="3846" max="3846" width="13.140625" style="86" bestFit="1" customWidth="1"/>
    <col min="3847" max="3847" width="27" style="86" bestFit="1" customWidth="1"/>
    <col min="3848" max="3848" width="13.7109375" style="86" bestFit="1" customWidth="1"/>
    <col min="3849" max="4096" width="9.140625" style="86"/>
    <col min="4097" max="4097" width="16.5703125" style="86" bestFit="1" customWidth="1"/>
    <col min="4098" max="4098" width="22.42578125" style="86" bestFit="1" customWidth="1"/>
    <col min="4099" max="4099" width="11.5703125" style="86" bestFit="1" customWidth="1"/>
    <col min="4100" max="4100" width="13.85546875" style="86" bestFit="1" customWidth="1"/>
    <col min="4101" max="4101" width="23.7109375" style="86" bestFit="1" customWidth="1"/>
    <col min="4102" max="4102" width="13.140625" style="86" bestFit="1" customWidth="1"/>
    <col min="4103" max="4103" width="27" style="86" bestFit="1" customWidth="1"/>
    <col min="4104" max="4104" width="13.7109375" style="86" bestFit="1" customWidth="1"/>
    <col min="4105" max="4352" width="9.140625" style="86"/>
    <col min="4353" max="4353" width="16.5703125" style="86" bestFit="1" customWidth="1"/>
    <col min="4354" max="4354" width="22.42578125" style="86" bestFit="1" customWidth="1"/>
    <col min="4355" max="4355" width="11.5703125" style="86" bestFit="1" customWidth="1"/>
    <col min="4356" max="4356" width="13.85546875" style="86" bestFit="1" customWidth="1"/>
    <col min="4357" max="4357" width="23.7109375" style="86" bestFit="1" customWidth="1"/>
    <col min="4358" max="4358" width="13.140625" style="86" bestFit="1" customWidth="1"/>
    <col min="4359" max="4359" width="27" style="86" bestFit="1" customWidth="1"/>
    <col min="4360" max="4360" width="13.7109375" style="86" bestFit="1" customWidth="1"/>
    <col min="4361" max="4608" width="9.140625" style="86"/>
    <col min="4609" max="4609" width="16.5703125" style="86" bestFit="1" customWidth="1"/>
    <col min="4610" max="4610" width="22.42578125" style="86" bestFit="1" customWidth="1"/>
    <col min="4611" max="4611" width="11.5703125" style="86" bestFit="1" customWidth="1"/>
    <col min="4612" max="4612" width="13.85546875" style="86" bestFit="1" customWidth="1"/>
    <col min="4613" max="4613" width="23.7109375" style="86" bestFit="1" customWidth="1"/>
    <col min="4614" max="4614" width="13.140625" style="86" bestFit="1" customWidth="1"/>
    <col min="4615" max="4615" width="27" style="86" bestFit="1" customWidth="1"/>
    <col min="4616" max="4616" width="13.7109375" style="86" bestFit="1" customWidth="1"/>
    <col min="4617" max="4864" width="9.140625" style="86"/>
    <col min="4865" max="4865" width="16.5703125" style="86" bestFit="1" customWidth="1"/>
    <col min="4866" max="4866" width="22.42578125" style="86" bestFit="1" customWidth="1"/>
    <col min="4867" max="4867" width="11.5703125" style="86" bestFit="1" customWidth="1"/>
    <col min="4868" max="4868" width="13.85546875" style="86" bestFit="1" customWidth="1"/>
    <col min="4869" max="4869" width="23.7109375" style="86" bestFit="1" customWidth="1"/>
    <col min="4870" max="4870" width="13.140625" style="86" bestFit="1" customWidth="1"/>
    <col min="4871" max="4871" width="27" style="86" bestFit="1" customWidth="1"/>
    <col min="4872" max="4872" width="13.7109375" style="86" bestFit="1" customWidth="1"/>
    <col min="4873" max="5120" width="9.140625" style="86"/>
    <col min="5121" max="5121" width="16.5703125" style="86" bestFit="1" customWidth="1"/>
    <col min="5122" max="5122" width="22.42578125" style="86" bestFit="1" customWidth="1"/>
    <col min="5123" max="5123" width="11.5703125" style="86" bestFit="1" customWidth="1"/>
    <col min="5124" max="5124" width="13.85546875" style="86" bestFit="1" customWidth="1"/>
    <col min="5125" max="5125" width="23.7109375" style="86" bestFit="1" customWidth="1"/>
    <col min="5126" max="5126" width="13.140625" style="86" bestFit="1" customWidth="1"/>
    <col min="5127" max="5127" width="27" style="86" bestFit="1" customWidth="1"/>
    <col min="5128" max="5128" width="13.7109375" style="86" bestFit="1" customWidth="1"/>
    <col min="5129" max="5376" width="9.140625" style="86"/>
    <col min="5377" max="5377" width="16.5703125" style="86" bestFit="1" customWidth="1"/>
    <col min="5378" max="5378" width="22.42578125" style="86" bestFit="1" customWidth="1"/>
    <col min="5379" max="5379" width="11.5703125" style="86" bestFit="1" customWidth="1"/>
    <col min="5380" max="5380" width="13.85546875" style="86" bestFit="1" customWidth="1"/>
    <col min="5381" max="5381" width="23.7109375" style="86" bestFit="1" customWidth="1"/>
    <col min="5382" max="5382" width="13.140625" style="86" bestFit="1" customWidth="1"/>
    <col min="5383" max="5383" width="27" style="86" bestFit="1" customWidth="1"/>
    <col min="5384" max="5384" width="13.7109375" style="86" bestFit="1" customWidth="1"/>
    <col min="5385" max="5632" width="9.140625" style="86"/>
    <col min="5633" max="5633" width="16.5703125" style="86" bestFit="1" customWidth="1"/>
    <col min="5634" max="5634" width="22.42578125" style="86" bestFit="1" customWidth="1"/>
    <col min="5635" max="5635" width="11.5703125" style="86" bestFit="1" customWidth="1"/>
    <col min="5636" max="5636" width="13.85546875" style="86" bestFit="1" customWidth="1"/>
    <col min="5637" max="5637" width="23.7109375" style="86" bestFit="1" customWidth="1"/>
    <col min="5638" max="5638" width="13.140625" style="86" bestFit="1" customWidth="1"/>
    <col min="5639" max="5639" width="27" style="86" bestFit="1" customWidth="1"/>
    <col min="5640" max="5640" width="13.7109375" style="86" bestFit="1" customWidth="1"/>
    <col min="5641" max="5888" width="9.140625" style="86"/>
    <col min="5889" max="5889" width="16.5703125" style="86" bestFit="1" customWidth="1"/>
    <col min="5890" max="5890" width="22.42578125" style="86" bestFit="1" customWidth="1"/>
    <col min="5891" max="5891" width="11.5703125" style="86" bestFit="1" customWidth="1"/>
    <col min="5892" max="5892" width="13.85546875" style="86" bestFit="1" customWidth="1"/>
    <col min="5893" max="5893" width="23.7109375" style="86" bestFit="1" customWidth="1"/>
    <col min="5894" max="5894" width="13.140625" style="86" bestFit="1" customWidth="1"/>
    <col min="5895" max="5895" width="27" style="86" bestFit="1" customWidth="1"/>
    <col min="5896" max="5896" width="13.7109375" style="86" bestFit="1" customWidth="1"/>
    <col min="5897" max="6144" width="9.140625" style="86"/>
    <col min="6145" max="6145" width="16.5703125" style="86" bestFit="1" customWidth="1"/>
    <col min="6146" max="6146" width="22.42578125" style="86" bestFit="1" customWidth="1"/>
    <col min="6147" max="6147" width="11.5703125" style="86" bestFit="1" customWidth="1"/>
    <col min="6148" max="6148" width="13.85546875" style="86" bestFit="1" customWidth="1"/>
    <col min="6149" max="6149" width="23.7109375" style="86" bestFit="1" customWidth="1"/>
    <col min="6150" max="6150" width="13.140625" style="86" bestFit="1" customWidth="1"/>
    <col min="6151" max="6151" width="27" style="86" bestFit="1" customWidth="1"/>
    <col min="6152" max="6152" width="13.7109375" style="86" bestFit="1" customWidth="1"/>
    <col min="6153" max="6400" width="9.140625" style="86"/>
    <col min="6401" max="6401" width="16.5703125" style="86" bestFit="1" customWidth="1"/>
    <col min="6402" max="6402" width="22.42578125" style="86" bestFit="1" customWidth="1"/>
    <col min="6403" max="6403" width="11.5703125" style="86" bestFit="1" customWidth="1"/>
    <col min="6404" max="6404" width="13.85546875" style="86" bestFit="1" customWidth="1"/>
    <col min="6405" max="6405" width="23.7109375" style="86" bestFit="1" customWidth="1"/>
    <col min="6406" max="6406" width="13.140625" style="86" bestFit="1" customWidth="1"/>
    <col min="6407" max="6407" width="27" style="86" bestFit="1" customWidth="1"/>
    <col min="6408" max="6408" width="13.7109375" style="86" bestFit="1" customWidth="1"/>
    <col min="6409" max="6656" width="9.140625" style="86"/>
    <col min="6657" max="6657" width="16.5703125" style="86" bestFit="1" customWidth="1"/>
    <col min="6658" max="6658" width="22.42578125" style="86" bestFit="1" customWidth="1"/>
    <col min="6659" max="6659" width="11.5703125" style="86" bestFit="1" customWidth="1"/>
    <col min="6660" max="6660" width="13.85546875" style="86" bestFit="1" customWidth="1"/>
    <col min="6661" max="6661" width="23.7109375" style="86" bestFit="1" customWidth="1"/>
    <col min="6662" max="6662" width="13.140625" style="86" bestFit="1" customWidth="1"/>
    <col min="6663" max="6663" width="27" style="86" bestFit="1" customWidth="1"/>
    <col min="6664" max="6664" width="13.7109375" style="86" bestFit="1" customWidth="1"/>
    <col min="6665" max="6912" width="9.140625" style="86"/>
    <col min="6913" max="6913" width="16.5703125" style="86" bestFit="1" customWidth="1"/>
    <col min="6914" max="6914" width="22.42578125" style="86" bestFit="1" customWidth="1"/>
    <col min="6915" max="6915" width="11.5703125" style="86" bestFit="1" customWidth="1"/>
    <col min="6916" max="6916" width="13.85546875" style="86" bestFit="1" customWidth="1"/>
    <col min="6917" max="6917" width="23.7109375" style="86" bestFit="1" customWidth="1"/>
    <col min="6918" max="6918" width="13.140625" style="86" bestFit="1" customWidth="1"/>
    <col min="6919" max="6919" width="27" style="86" bestFit="1" customWidth="1"/>
    <col min="6920" max="6920" width="13.7109375" style="86" bestFit="1" customWidth="1"/>
    <col min="6921" max="7168" width="9.140625" style="86"/>
    <col min="7169" max="7169" width="16.5703125" style="86" bestFit="1" customWidth="1"/>
    <col min="7170" max="7170" width="22.42578125" style="86" bestFit="1" customWidth="1"/>
    <col min="7171" max="7171" width="11.5703125" style="86" bestFit="1" customWidth="1"/>
    <col min="7172" max="7172" width="13.85546875" style="86" bestFit="1" customWidth="1"/>
    <col min="7173" max="7173" width="23.7109375" style="86" bestFit="1" customWidth="1"/>
    <col min="7174" max="7174" width="13.140625" style="86" bestFit="1" customWidth="1"/>
    <col min="7175" max="7175" width="27" style="86" bestFit="1" customWidth="1"/>
    <col min="7176" max="7176" width="13.7109375" style="86" bestFit="1" customWidth="1"/>
    <col min="7177" max="7424" width="9.140625" style="86"/>
    <col min="7425" max="7425" width="16.5703125" style="86" bestFit="1" customWidth="1"/>
    <col min="7426" max="7426" width="22.42578125" style="86" bestFit="1" customWidth="1"/>
    <col min="7427" max="7427" width="11.5703125" style="86" bestFit="1" customWidth="1"/>
    <col min="7428" max="7428" width="13.85546875" style="86" bestFit="1" customWidth="1"/>
    <col min="7429" max="7429" width="23.7109375" style="86" bestFit="1" customWidth="1"/>
    <col min="7430" max="7430" width="13.140625" style="86" bestFit="1" customWidth="1"/>
    <col min="7431" max="7431" width="27" style="86" bestFit="1" customWidth="1"/>
    <col min="7432" max="7432" width="13.7109375" style="86" bestFit="1" customWidth="1"/>
    <col min="7433" max="7680" width="9.140625" style="86"/>
    <col min="7681" max="7681" width="16.5703125" style="86" bestFit="1" customWidth="1"/>
    <col min="7682" max="7682" width="22.42578125" style="86" bestFit="1" customWidth="1"/>
    <col min="7683" max="7683" width="11.5703125" style="86" bestFit="1" customWidth="1"/>
    <col min="7684" max="7684" width="13.85546875" style="86" bestFit="1" customWidth="1"/>
    <col min="7685" max="7685" width="23.7109375" style="86" bestFit="1" customWidth="1"/>
    <col min="7686" max="7686" width="13.140625" style="86" bestFit="1" customWidth="1"/>
    <col min="7687" max="7687" width="27" style="86" bestFit="1" customWidth="1"/>
    <col min="7688" max="7688" width="13.7109375" style="86" bestFit="1" customWidth="1"/>
    <col min="7689" max="7936" width="9.140625" style="86"/>
    <col min="7937" max="7937" width="16.5703125" style="86" bestFit="1" customWidth="1"/>
    <col min="7938" max="7938" width="22.42578125" style="86" bestFit="1" customWidth="1"/>
    <col min="7939" max="7939" width="11.5703125" style="86" bestFit="1" customWidth="1"/>
    <col min="7940" max="7940" width="13.85546875" style="86" bestFit="1" customWidth="1"/>
    <col min="7941" max="7941" width="23.7109375" style="86" bestFit="1" customWidth="1"/>
    <col min="7942" max="7942" width="13.140625" style="86" bestFit="1" customWidth="1"/>
    <col min="7943" max="7943" width="27" style="86" bestFit="1" customWidth="1"/>
    <col min="7944" max="7944" width="13.7109375" style="86" bestFit="1" customWidth="1"/>
    <col min="7945" max="8192" width="9.140625" style="86"/>
    <col min="8193" max="8193" width="16.5703125" style="86" bestFit="1" customWidth="1"/>
    <col min="8194" max="8194" width="22.42578125" style="86" bestFit="1" customWidth="1"/>
    <col min="8195" max="8195" width="11.5703125" style="86" bestFit="1" customWidth="1"/>
    <col min="8196" max="8196" width="13.85546875" style="86" bestFit="1" customWidth="1"/>
    <col min="8197" max="8197" width="23.7109375" style="86" bestFit="1" customWidth="1"/>
    <col min="8198" max="8198" width="13.140625" style="86" bestFit="1" customWidth="1"/>
    <col min="8199" max="8199" width="27" style="86" bestFit="1" customWidth="1"/>
    <col min="8200" max="8200" width="13.7109375" style="86" bestFit="1" customWidth="1"/>
    <col min="8201" max="8448" width="9.140625" style="86"/>
    <col min="8449" max="8449" width="16.5703125" style="86" bestFit="1" customWidth="1"/>
    <col min="8450" max="8450" width="22.42578125" style="86" bestFit="1" customWidth="1"/>
    <col min="8451" max="8451" width="11.5703125" style="86" bestFit="1" customWidth="1"/>
    <col min="8452" max="8452" width="13.85546875" style="86" bestFit="1" customWidth="1"/>
    <col min="8453" max="8453" width="23.7109375" style="86" bestFit="1" customWidth="1"/>
    <col min="8454" max="8454" width="13.140625" style="86" bestFit="1" customWidth="1"/>
    <col min="8455" max="8455" width="27" style="86" bestFit="1" customWidth="1"/>
    <col min="8456" max="8456" width="13.7109375" style="86" bestFit="1" customWidth="1"/>
    <col min="8457" max="8704" width="9.140625" style="86"/>
    <col min="8705" max="8705" width="16.5703125" style="86" bestFit="1" customWidth="1"/>
    <col min="8706" max="8706" width="22.42578125" style="86" bestFit="1" customWidth="1"/>
    <col min="8707" max="8707" width="11.5703125" style="86" bestFit="1" customWidth="1"/>
    <col min="8708" max="8708" width="13.85546875" style="86" bestFit="1" customWidth="1"/>
    <col min="8709" max="8709" width="23.7109375" style="86" bestFit="1" customWidth="1"/>
    <col min="8710" max="8710" width="13.140625" style="86" bestFit="1" customWidth="1"/>
    <col min="8711" max="8711" width="27" style="86" bestFit="1" customWidth="1"/>
    <col min="8712" max="8712" width="13.7109375" style="86" bestFit="1" customWidth="1"/>
    <col min="8713" max="8960" width="9.140625" style="86"/>
    <col min="8961" max="8961" width="16.5703125" style="86" bestFit="1" customWidth="1"/>
    <col min="8962" max="8962" width="22.42578125" style="86" bestFit="1" customWidth="1"/>
    <col min="8963" max="8963" width="11.5703125" style="86" bestFit="1" customWidth="1"/>
    <col min="8964" max="8964" width="13.85546875" style="86" bestFit="1" customWidth="1"/>
    <col min="8965" max="8965" width="23.7109375" style="86" bestFit="1" customWidth="1"/>
    <col min="8966" max="8966" width="13.140625" style="86" bestFit="1" customWidth="1"/>
    <col min="8967" max="8967" width="27" style="86" bestFit="1" customWidth="1"/>
    <col min="8968" max="8968" width="13.7109375" style="86" bestFit="1" customWidth="1"/>
    <col min="8969" max="9216" width="9.140625" style="86"/>
    <col min="9217" max="9217" width="16.5703125" style="86" bestFit="1" customWidth="1"/>
    <col min="9218" max="9218" width="22.42578125" style="86" bestFit="1" customWidth="1"/>
    <col min="9219" max="9219" width="11.5703125" style="86" bestFit="1" customWidth="1"/>
    <col min="9220" max="9220" width="13.85546875" style="86" bestFit="1" customWidth="1"/>
    <col min="9221" max="9221" width="23.7109375" style="86" bestFit="1" customWidth="1"/>
    <col min="9222" max="9222" width="13.140625" style="86" bestFit="1" customWidth="1"/>
    <col min="9223" max="9223" width="27" style="86" bestFit="1" customWidth="1"/>
    <col min="9224" max="9224" width="13.7109375" style="86" bestFit="1" customWidth="1"/>
    <col min="9225" max="9472" width="9.140625" style="86"/>
    <col min="9473" max="9473" width="16.5703125" style="86" bestFit="1" customWidth="1"/>
    <col min="9474" max="9474" width="22.42578125" style="86" bestFit="1" customWidth="1"/>
    <col min="9475" max="9475" width="11.5703125" style="86" bestFit="1" customWidth="1"/>
    <col min="9476" max="9476" width="13.85546875" style="86" bestFit="1" customWidth="1"/>
    <col min="9477" max="9477" width="23.7109375" style="86" bestFit="1" customWidth="1"/>
    <col min="9478" max="9478" width="13.140625" style="86" bestFit="1" customWidth="1"/>
    <col min="9479" max="9479" width="27" style="86" bestFit="1" customWidth="1"/>
    <col min="9480" max="9480" width="13.7109375" style="86" bestFit="1" customWidth="1"/>
    <col min="9481" max="9728" width="9.140625" style="86"/>
    <col min="9729" max="9729" width="16.5703125" style="86" bestFit="1" customWidth="1"/>
    <col min="9730" max="9730" width="22.42578125" style="86" bestFit="1" customWidth="1"/>
    <col min="9731" max="9731" width="11.5703125" style="86" bestFit="1" customWidth="1"/>
    <col min="9732" max="9732" width="13.85546875" style="86" bestFit="1" customWidth="1"/>
    <col min="9733" max="9733" width="23.7109375" style="86" bestFit="1" customWidth="1"/>
    <col min="9734" max="9734" width="13.140625" style="86" bestFit="1" customWidth="1"/>
    <col min="9735" max="9735" width="27" style="86" bestFit="1" customWidth="1"/>
    <col min="9736" max="9736" width="13.7109375" style="86" bestFit="1" customWidth="1"/>
    <col min="9737" max="9984" width="9.140625" style="86"/>
    <col min="9985" max="9985" width="16.5703125" style="86" bestFit="1" customWidth="1"/>
    <col min="9986" max="9986" width="22.42578125" style="86" bestFit="1" customWidth="1"/>
    <col min="9987" max="9987" width="11.5703125" style="86" bestFit="1" customWidth="1"/>
    <col min="9988" max="9988" width="13.85546875" style="86" bestFit="1" customWidth="1"/>
    <col min="9989" max="9989" width="23.7109375" style="86" bestFit="1" customWidth="1"/>
    <col min="9990" max="9990" width="13.140625" style="86" bestFit="1" customWidth="1"/>
    <col min="9991" max="9991" width="27" style="86" bestFit="1" customWidth="1"/>
    <col min="9992" max="9992" width="13.7109375" style="86" bestFit="1" customWidth="1"/>
    <col min="9993" max="10240" width="9.140625" style="86"/>
    <col min="10241" max="10241" width="16.5703125" style="86" bestFit="1" customWidth="1"/>
    <col min="10242" max="10242" width="22.42578125" style="86" bestFit="1" customWidth="1"/>
    <col min="10243" max="10243" width="11.5703125" style="86" bestFit="1" customWidth="1"/>
    <col min="10244" max="10244" width="13.85546875" style="86" bestFit="1" customWidth="1"/>
    <col min="10245" max="10245" width="23.7109375" style="86" bestFit="1" customWidth="1"/>
    <col min="10246" max="10246" width="13.140625" style="86" bestFit="1" customWidth="1"/>
    <col min="10247" max="10247" width="27" style="86" bestFit="1" customWidth="1"/>
    <col min="10248" max="10248" width="13.7109375" style="86" bestFit="1" customWidth="1"/>
    <col min="10249" max="10496" width="9.140625" style="86"/>
    <col min="10497" max="10497" width="16.5703125" style="86" bestFit="1" customWidth="1"/>
    <col min="10498" max="10498" width="22.42578125" style="86" bestFit="1" customWidth="1"/>
    <col min="10499" max="10499" width="11.5703125" style="86" bestFit="1" customWidth="1"/>
    <col min="10500" max="10500" width="13.85546875" style="86" bestFit="1" customWidth="1"/>
    <col min="10501" max="10501" width="23.7109375" style="86" bestFit="1" customWidth="1"/>
    <col min="10502" max="10502" width="13.140625" style="86" bestFit="1" customWidth="1"/>
    <col min="10503" max="10503" width="27" style="86" bestFit="1" customWidth="1"/>
    <col min="10504" max="10504" width="13.7109375" style="86" bestFit="1" customWidth="1"/>
    <col min="10505" max="10752" width="9.140625" style="86"/>
    <col min="10753" max="10753" width="16.5703125" style="86" bestFit="1" customWidth="1"/>
    <col min="10754" max="10754" width="22.42578125" style="86" bestFit="1" customWidth="1"/>
    <col min="10755" max="10755" width="11.5703125" style="86" bestFit="1" customWidth="1"/>
    <col min="10756" max="10756" width="13.85546875" style="86" bestFit="1" customWidth="1"/>
    <col min="10757" max="10757" width="23.7109375" style="86" bestFit="1" customWidth="1"/>
    <col min="10758" max="10758" width="13.140625" style="86" bestFit="1" customWidth="1"/>
    <col min="10759" max="10759" width="27" style="86" bestFit="1" customWidth="1"/>
    <col min="10760" max="10760" width="13.7109375" style="86" bestFit="1" customWidth="1"/>
    <col min="10761" max="11008" width="9.140625" style="86"/>
    <col min="11009" max="11009" width="16.5703125" style="86" bestFit="1" customWidth="1"/>
    <col min="11010" max="11010" width="22.42578125" style="86" bestFit="1" customWidth="1"/>
    <col min="11011" max="11011" width="11.5703125" style="86" bestFit="1" customWidth="1"/>
    <col min="11012" max="11012" width="13.85546875" style="86" bestFit="1" customWidth="1"/>
    <col min="11013" max="11013" width="23.7109375" style="86" bestFit="1" customWidth="1"/>
    <col min="11014" max="11014" width="13.140625" style="86" bestFit="1" customWidth="1"/>
    <col min="11015" max="11015" width="27" style="86" bestFit="1" customWidth="1"/>
    <col min="11016" max="11016" width="13.7109375" style="86" bestFit="1" customWidth="1"/>
    <col min="11017" max="11264" width="9.140625" style="86"/>
    <col min="11265" max="11265" width="16.5703125" style="86" bestFit="1" customWidth="1"/>
    <col min="11266" max="11266" width="22.42578125" style="86" bestFit="1" customWidth="1"/>
    <col min="11267" max="11267" width="11.5703125" style="86" bestFit="1" customWidth="1"/>
    <col min="11268" max="11268" width="13.85546875" style="86" bestFit="1" customWidth="1"/>
    <col min="11269" max="11269" width="23.7109375" style="86" bestFit="1" customWidth="1"/>
    <col min="11270" max="11270" width="13.140625" style="86" bestFit="1" customWidth="1"/>
    <col min="11271" max="11271" width="27" style="86" bestFit="1" customWidth="1"/>
    <col min="11272" max="11272" width="13.7109375" style="86" bestFit="1" customWidth="1"/>
    <col min="11273" max="11520" width="9.140625" style="86"/>
    <col min="11521" max="11521" width="16.5703125" style="86" bestFit="1" customWidth="1"/>
    <col min="11522" max="11522" width="22.42578125" style="86" bestFit="1" customWidth="1"/>
    <col min="11523" max="11523" width="11.5703125" style="86" bestFit="1" customWidth="1"/>
    <col min="11524" max="11524" width="13.85546875" style="86" bestFit="1" customWidth="1"/>
    <col min="11525" max="11525" width="23.7109375" style="86" bestFit="1" customWidth="1"/>
    <col min="11526" max="11526" width="13.140625" style="86" bestFit="1" customWidth="1"/>
    <col min="11527" max="11527" width="27" style="86" bestFit="1" customWidth="1"/>
    <col min="11528" max="11528" width="13.7109375" style="86" bestFit="1" customWidth="1"/>
    <col min="11529" max="11776" width="9.140625" style="86"/>
    <col min="11777" max="11777" width="16.5703125" style="86" bestFit="1" customWidth="1"/>
    <col min="11778" max="11778" width="22.42578125" style="86" bestFit="1" customWidth="1"/>
    <col min="11779" max="11779" width="11.5703125" style="86" bestFit="1" customWidth="1"/>
    <col min="11780" max="11780" width="13.85546875" style="86" bestFit="1" customWidth="1"/>
    <col min="11781" max="11781" width="23.7109375" style="86" bestFit="1" customWidth="1"/>
    <col min="11782" max="11782" width="13.140625" style="86" bestFit="1" customWidth="1"/>
    <col min="11783" max="11783" width="27" style="86" bestFit="1" customWidth="1"/>
    <col min="11784" max="11784" width="13.7109375" style="86" bestFit="1" customWidth="1"/>
    <col min="11785" max="12032" width="9.140625" style="86"/>
    <col min="12033" max="12033" width="16.5703125" style="86" bestFit="1" customWidth="1"/>
    <col min="12034" max="12034" width="22.42578125" style="86" bestFit="1" customWidth="1"/>
    <col min="12035" max="12035" width="11.5703125" style="86" bestFit="1" customWidth="1"/>
    <col min="12036" max="12036" width="13.85546875" style="86" bestFit="1" customWidth="1"/>
    <col min="12037" max="12037" width="23.7109375" style="86" bestFit="1" customWidth="1"/>
    <col min="12038" max="12038" width="13.140625" style="86" bestFit="1" customWidth="1"/>
    <col min="12039" max="12039" width="27" style="86" bestFit="1" customWidth="1"/>
    <col min="12040" max="12040" width="13.7109375" style="86" bestFit="1" customWidth="1"/>
    <col min="12041" max="12288" width="9.140625" style="86"/>
    <col min="12289" max="12289" width="16.5703125" style="86" bestFit="1" customWidth="1"/>
    <col min="12290" max="12290" width="22.42578125" style="86" bestFit="1" customWidth="1"/>
    <col min="12291" max="12291" width="11.5703125" style="86" bestFit="1" customWidth="1"/>
    <col min="12292" max="12292" width="13.85546875" style="86" bestFit="1" customWidth="1"/>
    <col min="12293" max="12293" width="23.7109375" style="86" bestFit="1" customWidth="1"/>
    <col min="12294" max="12294" width="13.140625" style="86" bestFit="1" customWidth="1"/>
    <col min="12295" max="12295" width="27" style="86" bestFit="1" customWidth="1"/>
    <col min="12296" max="12296" width="13.7109375" style="86" bestFit="1" customWidth="1"/>
    <col min="12297" max="12544" width="9.140625" style="86"/>
    <col min="12545" max="12545" width="16.5703125" style="86" bestFit="1" customWidth="1"/>
    <col min="12546" max="12546" width="22.42578125" style="86" bestFit="1" customWidth="1"/>
    <col min="12547" max="12547" width="11.5703125" style="86" bestFit="1" customWidth="1"/>
    <col min="12548" max="12548" width="13.85546875" style="86" bestFit="1" customWidth="1"/>
    <col min="12549" max="12549" width="23.7109375" style="86" bestFit="1" customWidth="1"/>
    <col min="12550" max="12550" width="13.140625" style="86" bestFit="1" customWidth="1"/>
    <col min="12551" max="12551" width="27" style="86" bestFit="1" customWidth="1"/>
    <col min="12552" max="12552" width="13.7109375" style="86" bestFit="1" customWidth="1"/>
    <col min="12553" max="12800" width="9.140625" style="86"/>
    <col min="12801" max="12801" width="16.5703125" style="86" bestFit="1" customWidth="1"/>
    <col min="12802" max="12802" width="22.42578125" style="86" bestFit="1" customWidth="1"/>
    <col min="12803" max="12803" width="11.5703125" style="86" bestFit="1" customWidth="1"/>
    <col min="12804" max="12804" width="13.85546875" style="86" bestFit="1" customWidth="1"/>
    <col min="12805" max="12805" width="23.7109375" style="86" bestFit="1" customWidth="1"/>
    <col min="12806" max="12806" width="13.140625" style="86" bestFit="1" customWidth="1"/>
    <col min="12807" max="12807" width="27" style="86" bestFit="1" customWidth="1"/>
    <col min="12808" max="12808" width="13.7109375" style="86" bestFit="1" customWidth="1"/>
    <col min="12809" max="13056" width="9.140625" style="86"/>
    <col min="13057" max="13057" width="16.5703125" style="86" bestFit="1" customWidth="1"/>
    <col min="13058" max="13058" width="22.42578125" style="86" bestFit="1" customWidth="1"/>
    <col min="13059" max="13059" width="11.5703125" style="86" bestFit="1" customWidth="1"/>
    <col min="13060" max="13060" width="13.85546875" style="86" bestFit="1" customWidth="1"/>
    <col min="13061" max="13061" width="23.7109375" style="86" bestFit="1" customWidth="1"/>
    <col min="13062" max="13062" width="13.140625" style="86" bestFit="1" customWidth="1"/>
    <col min="13063" max="13063" width="27" style="86" bestFit="1" customWidth="1"/>
    <col min="13064" max="13064" width="13.7109375" style="86" bestFit="1" customWidth="1"/>
    <col min="13065" max="13312" width="9.140625" style="86"/>
    <col min="13313" max="13313" width="16.5703125" style="86" bestFit="1" customWidth="1"/>
    <col min="13314" max="13314" width="22.42578125" style="86" bestFit="1" customWidth="1"/>
    <col min="13315" max="13315" width="11.5703125" style="86" bestFit="1" customWidth="1"/>
    <col min="13316" max="13316" width="13.85546875" style="86" bestFit="1" customWidth="1"/>
    <col min="13317" max="13317" width="23.7109375" style="86" bestFit="1" customWidth="1"/>
    <col min="13318" max="13318" width="13.140625" style="86" bestFit="1" customWidth="1"/>
    <col min="13319" max="13319" width="27" style="86" bestFit="1" customWidth="1"/>
    <col min="13320" max="13320" width="13.7109375" style="86" bestFit="1" customWidth="1"/>
    <col min="13321" max="13568" width="9.140625" style="86"/>
    <col min="13569" max="13569" width="16.5703125" style="86" bestFit="1" customWidth="1"/>
    <col min="13570" max="13570" width="22.42578125" style="86" bestFit="1" customWidth="1"/>
    <col min="13571" max="13571" width="11.5703125" style="86" bestFit="1" customWidth="1"/>
    <col min="13572" max="13572" width="13.85546875" style="86" bestFit="1" customWidth="1"/>
    <col min="13573" max="13573" width="23.7109375" style="86" bestFit="1" customWidth="1"/>
    <col min="13574" max="13574" width="13.140625" style="86" bestFit="1" customWidth="1"/>
    <col min="13575" max="13575" width="27" style="86" bestFit="1" customWidth="1"/>
    <col min="13576" max="13576" width="13.7109375" style="86" bestFit="1" customWidth="1"/>
    <col min="13577" max="13824" width="9.140625" style="86"/>
    <col min="13825" max="13825" width="16.5703125" style="86" bestFit="1" customWidth="1"/>
    <col min="13826" max="13826" width="22.42578125" style="86" bestFit="1" customWidth="1"/>
    <col min="13827" max="13827" width="11.5703125" style="86" bestFit="1" customWidth="1"/>
    <col min="13828" max="13828" width="13.85546875" style="86" bestFit="1" customWidth="1"/>
    <col min="13829" max="13829" width="23.7109375" style="86" bestFit="1" customWidth="1"/>
    <col min="13830" max="13830" width="13.140625" style="86" bestFit="1" customWidth="1"/>
    <col min="13831" max="13831" width="27" style="86" bestFit="1" customWidth="1"/>
    <col min="13832" max="13832" width="13.7109375" style="86" bestFit="1" customWidth="1"/>
    <col min="13833" max="14080" width="9.140625" style="86"/>
    <col min="14081" max="14081" width="16.5703125" style="86" bestFit="1" customWidth="1"/>
    <col min="14082" max="14082" width="22.42578125" style="86" bestFit="1" customWidth="1"/>
    <col min="14083" max="14083" width="11.5703125" style="86" bestFit="1" customWidth="1"/>
    <col min="14084" max="14084" width="13.85546875" style="86" bestFit="1" customWidth="1"/>
    <col min="14085" max="14085" width="23.7109375" style="86" bestFit="1" customWidth="1"/>
    <col min="14086" max="14086" width="13.140625" style="86" bestFit="1" customWidth="1"/>
    <col min="14087" max="14087" width="27" style="86" bestFit="1" customWidth="1"/>
    <col min="14088" max="14088" width="13.7109375" style="86" bestFit="1" customWidth="1"/>
    <col min="14089" max="14336" width="9.140625" style="86"/>
    <col min="14337" max="14337" width="16.5703125" style="86" bestFit="1" customWidth="1"/>
    <col min="14338" max="14338" width="22.42578125" style="86" bestFit="1" customWidth="1"/>
    <col min="14339" max="14339" width="11.5703125" style="86" bestFit="1" customWidth="1"/>
    <col min="14340" max="14340" width="13.85546875" style="86" bestFit="1" customWidth="1"/>
    <col min="14341" max="14341" width="23.7109375" style="86" bestFit="1" customWidth="1"/>
    <col min="14342" max="14342" width="13.140625" style="86" bestFit="1" customWidth="1"/>
    <col min="14343" max="14343" width="27" style="86" bestFit="1" customWidth="1"/>
    <col min="14344" max="14344" width="13.7109375" style="86" bestFit="1" customWidth="1"/>
    <col min="14345" max="14592" width="9.140625" style="86"/>
    <col min="14593" max="14593" width="16.5703125" style="86" bestFit="1" customWidth="1"/>
    <col min="14594" max="14594" width="22.42578125" style="86" bestFit="1" customWidth="1"/>
    <col min="14595" max="14595" width="11.5703125" style="86" bestFit="1" customWidth="1"/>
    <col min="14596" max="14596" width="13.85546875" style="86" bestFit="1" customWidth="1"/>
    <col min="14597" max="14597" width="23.7109375" style="86" bestFit="1" customWidth="1"/>
    <col min="14598" max="14598" width="13.140625" style="86" bestFit="1" customWidth="1"/>
    <col min="14599" max="14599" width="27" style="86" bestFit="1" customWidth="1"/>
    <col min="14600" max="14600" width="13.7109375" style="86" bestFit="1" customWidth="1"/>
    <col min="14601" max="14848" width="9.140625" style="86"/>
    <col min="14849" max="14849" width="16.5703125" style="86" bestFit="1" customWidth="1"/>
    <col min="14850" max="14850" width="22.42578125" style="86" bestFit="1" customWidth="1"/>
    <col min="14851" max="14851" width="11.5703125" style="86" bestFit="1" customWidth="1"/>
    <col min="14852" max="14852" width="13.85546875" style="86" bestFit="1" customWidth="1"/>
    <col min="14853" max="14853" width="23.7109375" style="86" bestFit="1" customWidth="1"/>
    <col min="14854" max="14854" width="13.140625" style="86" bestFit="1" customWidth="1"/>
    <col min="14855" max="14855" width="27" style="86" bestFit="1" customWidth="1"/>
    <col min="14856" max="14856" width="13.7109375" style="86" bestFit="1" customWidth="1"/>
    <col min="14857" max="15104" width="9.140625" style="86"/>
    <col min="15105" max="15105" width="16.5703125" style="86" bestFit="1" customWidth="1"/>
    <col min="15106" max="15106" width="22.42578125" style="86" bestFit="1" customWidth="1"/>
    <col min="15107" max="15107" width="11.5703125" style="86" bestFit="1" customWidth="1"/>
    <col min="15108" max="15108" width="13.85546875" style="86" bestFit="1" customWidth="1"/>
    <col min="15109" max="15109" width="23.7109375" style="86" bestFit="1" customWidth="1"/>
    <col min="15110" max="15110" width="13.140625" style="86" bestFit="1" customWidth="1"/>
    <col min="15111" max="15111" width="27" style="86" bestFit="1" customWidth="1"/>
    <col min="15112" max="15112" width="13.7109375" style="86" bestFit="1" customWidth="1"/>
    <col min="15113" max="15360" width="9.140625" style="86"/>
    <col min="15361" max="15361" width="16.5703125" style="86" bestFit="1" customWidth="1"/>
    <col min="15362" max="15362" width="22.42578125" style="86" bestFit="1" customWidth="1"/>
    <col min="15363" max="15363" width="11.5703125" style="86" bestFit="1" customWidth="1"/>
    <col min="15364" max="15364" width="13.85546875" style="86" bestFit="1" customWidth="1"/>
    <col min="15365" max="15365" width="23.7109375" style="86" bestFit="1" customWidth="1"/>
    <col min="15366" max="15366" width="13.140625" style="86" bestFit="1" customWidth="1"/>
    <col min="15367" max="15367" width="27" style="86" bestFit="1" customWidth="1"/>
    <col min="15368" max="15368" width="13.7109375" style="86" bestFit="1" customWidth="1"/>
    <col min="15369" max="15616" width="9.140625" style="86"/>
    <col min="15617" max="15617" width="16.5703125" style="86" bestFit="1" customWidth="1"/>
    <col min="15618" max="15618" width="22.42578125" style="86" bestFit="1" customWidth="1"/>
    <col min="15619" max="15619" width="11.5703125" style="86" bestFit="1" customWidth="1"/>
    <col min="15620" max="15620" width="13.85546875" style="86" bestFit="1" customWidth="1"/>
    <col min="15621" max="15621" width="23.7109375" style="86" bestFit="1" customWidth="1"/>
    <col min="15622" max="15622" width="13.140625" style="86" bestFit="1" customWidth="1"/>
    <col min="15623" max="15623" width="27" style="86" bestFit="1" customWidth="1"/>
    <col min="15624" max="15624" width="13.7109375" style="86" bestFit="1" customWidth="1"/>
    <col min="15625" max="15872" width="9.140625" style="86"/>
    <col min="15873" max="15873" width="16.5703125" style="86" bestFit="1" customWidth="1"/>
    <col min="15874" max="15874" width="22.42578125" style="86" bestFit="1" customWidth="1"/>
    <col min="15875" max="15875" width="11.5703125" style="86" bestFit="1" customWidth="1"/>
    <col min="15876" max="15876" width="13.85546875" style="86" bestFit="1" customWidth="1"/>
    <col min="15877" max="15877" width="23.7109375" style="86" bestFit="1" customWidth="1"/>
    <col min="15878" max="15878" width="13.140625" style="86" bestFit="1" customWidth="1"/>
    <col min="15879" max="15879" width="27" style="86" bestFit="1" customWidth="1"/>
    <col min="15880" max="15880" width="13.7109375" style="86" bestFit="1" customWidth="1"/>
    <col min="15881" max="16128" width="9.140625" style="86"/>
    <col min="16129" max="16129" width="16.5703125" style="86" bestFit="1" customWidth="1"/>
    <col min="16130" max="16130" width="22.42578125" style="86" bestFit="1" customWidth="1"/>
    <col min="16131" max="16131" width="11.5703125" style="86" bestFit="1" customWidth="1"/>
    <col min="16132" max="16132" width="13.85546875" style="86" bestFit="1" customWidth="1"/>
    <col min="16133" max="16133" width="23.7109375" style="86" bestFit="1" customWidth="1"/>
    <col min="16134" max="16134" width="13.140625" style="86" bestFit="1" customWidth="1"/>
    <col min="16135" max="16135" width="27" style="86" bestFit="1" customWidth="1"/>
    <col min="16136" max="16136" width="13.7109375" style="86" bestFit="1" customWidth="1"/>
    <col min="16137" max="16384" width="9.140625" style="86"/>
  </cols>
  <sheetData>
    <row r="1" spans="1:8" s="226" customFormat="1" ht="12.75" customHeight="1">
      <c r="A1" s="225"/>
      <c r="B1" s="225"/>
      <c r="C1" s="293" t="s">
        <v>491</v>
      </c>
      <c r="D1" s="293"/>
      <c r="E1" s="293"/>
      <c r="F1" s="293"/>
      <c r="G1" s="293"/>
    </row>
    <row r="2" spans="1:8" s="226" customFormat="1" ht="12.75" customHeight="1">
      <c r="A2" s="225"/>
      <c r="B2" s="225"/>
      <c r="C2" s="293"/>
      <c r="D2" s="293"/>
      <c r="E2" s="293"/>
      <c r="F2" s="293"/>
      <c r="G2" s="293"/>
    </row>
    <row r="3" spans="1:8" s="226" customFormat="1" ht="12.75" customHeight="1">
      <c r="A3" s="225"/>
      <c r="B3" s="225"/>
      <c r="C3" s="293"/>
      <c r="D3" s="293"/>
      <c r="E3" s="293"/>
      <c r="F3" s="293"/>
      <c r="G3" s="293"/>
    </row>
    <row r="4" spans="1:8" s="226" customFormat="1" ht="12.75" customHeight="1">
      <c r="A4" s="225"/>
      <c r="B4" s="225"/>
      <c r="C4" s="293"/>
      <c r="D4" s="293"/>
      <c r="E4" s="293"/>
      <c r="F4" s="293"/>
      <c r="G4" s="293"/>
    </row>
    <row r="5" spans="1:8">
      <c r="A5" s="294" t="s">
        <v>540</v>
      </c>
      <c r="B5" s="295"/>
      <c r="C5" s="295"/>
      <c r="D5" s="295"/>
      <c r="E5" s="295"/>
      <c r="F5" s="295"/>
      <c r="G5" s="295"/>
      <c r="H5" s="296"/>
    </row>
    <row r="6" spans="1:8">
      <c r="A6" s="297" t="s">
        <v>541</v>
      </c>
      <c r="B6" s="298"/>
      <c r="C6" s="298"/>
      <c r="D6" s="298"/>
      <c r="E6" s="298"/>
      <c r="F6" s="298"/>
      <c r="G6" s="298"/>
      <c r="H6" s="299"/>
    </row>
    <row r="7" spans="1:8">
      <c r="A7" s="284" t="s">
        <v>542</v>
      </c>
      <c r="B7" s="285"/>
      <c r="C7" s="285"/>
      <c r="D7" s="285"/>
      <c r="E7" s="285"/>
      <c r="F7" s="285"/>
      <c r="G7" s="285"/>
      <c r="H7" s="286"/>
    </row>
    <row r="8" spans="1:8">
      <c r="A8" s="277" t="s">
        <v>493</v>
      </c>
      <c r="B8" s="278"/>
      <c r="C8" s="279"/>
      <c r="D8" s="277" t="s">
        <v>494</v>
      </c>
      <c r="E8" s="278"/>
      <c r="F8" s="278"/>
      <c r="G8" s="277" t="s">
        <v>7</v>
      </c>
      <c r="H8" s="279"/>
    </row>
    <row r="9" spans="1:8">
      <c r="A9" s="275">
        <v>499421.16</v>
      </c>
      <c r="B9" s="276"/>
      <c r="C9" s="227">
        <f>A9/G9</f>
        <v>0.99899984229513306</v>
      </c>
      <c r="D9" s="275">
        <v>500</v>
      </c>
      <c r="E9" s="276"/>
      <c r="F9" s="228">
        <f>D9/G9</f>
        <v>1.0001577048669036E-3</v>
      </c>
      <c r="G9" s="229">
        <f>A9+D9</f>
        <v>499921.16</v>
      </c>
      <c r="H9" s="230">
        <f>G9/G9</f>
        <v>1</v>
      </c>
    </row>
    <row r="10" spans="1:8">
      <c r="A10" s="284" t="s">
        <v>492</v>
      </c>
      <c r="B10" s="285"/>
      <c r="C10" s="285"/>
      <c r="D10" s="285"/>
      <c r="E10" s="285"/>
      <c r="F10" s="285"/>
      <c r="G10" s="285"/>
      <c r="H10" s="286"/>
    </row>
    <row r="11" spans="1:8">
      <c r="A11" s="277" t="s">
        <v>493</v>
      </c>
      <c r="B11" s="278"/>
      <c r="C11" s="279"/>
      <c r="D11" s="277" t="s">
        <v>494</v>
      </c>
      <c r="E11" s="278"/>
      <c r="F11" s="278"/>
      <c r="G11" s="277" t="s">
        <v>7</v>
      </c>
      <c r="H11" s="279"/>
    </row>
    <row r="12" spans="1:8">
      <c r="A12" s="275">
        <v>492761.85</v>
      </c>
      <c r="B12" s="276"/>
      <c r="C12" s="227">
        <f>A12/G12</f>
        <v>0.9990000103394775</v>
      </c>
      <c r="D12" s="275">
        <v>493.25</v>
      </c>
      <c r="E12" s="276"/>
      <c r="F12" s="228">
        <f>D12/G12</f>
        <v>9.9998966052251663E-4</v>
      </c>
      <c r="G12" s="229">
        <f>A12+D12</f>
        <v>493255.1</v>
      </c>
      <c r="H12" s="230">
        <f>G12/G12</f>
        <v>1</v>
      </c>
    </row>
    <row r="13" spans="1:8">
      <c r="A13" s="284" t="s">
        <v>495</v>
      </c>
      <c r="B13" s="285"/>
      <c r="C13" s="285"/>
      <c r="D13" s="285"/>
      <c r="E13" s="285"/>
      <c r="F13" s="285"/>
      <c r="G13" s="285"/>
      <c r="H13" s="286"/>
    </row>
    <row r="14" spans="1:8">
      <c r="A14" s="300">
        <v>0.5</v>
      </c>
      <c r="B14" s="278"/>
      <c r="C14" s="278"/>
      <c r="D14" s="278"/>
      <c r="E14" s="300">
        <v>0.5</v>
      </c>
      <c r="F14" s="278"/>
      <c r="G14" s="278"/>
      <c r="H14" s="279"/>
    </row>
    <row r="15" spans="1:8">
      <c r="A15" s="288" t="s">
        <v>493</v>
      </c>
      <c r="B15" s="289"/>
      <c r="C15" s="276">
        <f>A12*A14</f>
        <v>246380.92499999999</v>
      </c>
      <c r="D15" s="292"/>
      <c r="E15" s="288" t="s">
        <v>493</v>
      </c>
      <c r="F15" s="289"/>
      <c r="G15" s="276">
        <f>E14*A12</f>
        <v>246380.92499999999</v>
      </c>
      <c r="H15" s="292"/>
    </row>
    <row r="16" spans="1:8">
      <c r="A16" s="288" t="s">
        <v>494</v>
      </c>
      <c r="B16" s="289"/>
      <c r="C16" s="276">
        <f>A14*D12</f>
        <v>246.625</v>
      </c>
      <c r="D16" s="292"/>
      <c r="E16" s="288" t="s">
        <v>494</v>
      </c>
      <c r="F16" s="289"/>
      <c r="G16" s="276">
        <f>E14*D12</f>
        <v>246.625</v>
      </c>
      <c r="H16" s="292"/>
    </row>
    <row r="17" spans="1:9">
      <c r="A17" s="288" t="s">
        <v>7</v>
      </c>
      <c r="B17" s="289"/>
      <c r="C17" s="276">
        <f>C15+C16</f>
        <v>246627.55</v>
      </c>
      <c r="D17" s="283"/>
      <c r="E17" s="288" t="s">
        <v>7</v>
      </c>
      <c r="F17" s="289"/>
      <c r="G17" s="276">
        <f>G15+G16</f>
        <v>246627.55</v>
      </c>
      <c r="H17" s="283"/>
    </row>
    <row r="18" spans="1:9">
      <c r="A18" s="284" t="s">
        <v>496</v>
      </c>
      <c r="B18" s="285"/>
      <c r="C18" s="285"/>
      <c r="D18" s="285"/>
      <c r="E18" s="285"/>
      <c r="F18" s="285"/>
      <c r="G18" s="285"/>
      <c r="H18" s="286"/>
    </row>
    <row r="19" spans="1:9" s="231" customFormat="1" ht="12.75" customHeight="1">
      <c r="A19" s="277" t="s">
        <v>497</v>
      </c>
      <c r="B19" s="278"/>
      <c r="C19" s="278"/>
      <c r="D19" s="279"/>
      <c r="E19" s="277" t="s">
        <v>498</v>
      </c>
      <c r="F19" s="278"/>
      <c r="G19" s="278"/>
      <c r="H19" s="279"/>
    </row>
    <row r="20" spans="1:9" s="231" customFormat="1">
      <c r="A20" s="288" t="s">
        <v>499</v>
      </c>
      <c r="B20" s="289"/>
      <c r="C20" s="276">
        <v>36166.129999999997</v>
      </c>
      <c r="D20" s="283"/>
      <c r="E20" s="290" t="s">
        <v>500</v>
      </c>
      <c r="F20" s="291"/>
      <c r="G20" s="276">
        <f>C15</f>
        <v>246380.92499999999</v>
      </c>
      <c r="H20" s="283"/>
    </row>
    <row r="21" spans="1:9" s="231" customFormat="1" ht="12.75" customHeight="1">
      <c r="A21" s="277" t="s">
        <v>501</v>
      </c>
      <c r="B21" s="278"/>
      <c r="C21" s="278"/>
      <c r="D21" s="279"/>
      <c r="E21" s="277" t="s">
        <v>502</v>
      </c>
      <c r="F21" s="278"/>
      <c r="G21" s="278"/>
      <c r="H21" s="279"/>
    </row>
    <row r="22" spans="1:9" s="231" customFormat="1" ht="12.75" customHeight="1">
      <c r="A22" s="280">
        <f>C20</f>
        <v>36166.129999999997</v>
      </c>
      <c r="B22" s="281"/>
      <c r="C22" s="281"/>
      <c r="D22" s="282"/>
      <c r="E22" s="275">
        <f>G20-(A22*C9)</f>
        <v>210250.9668335747</v>
      </c>
      <c r="F22" s="276"/>
      <c r="G22" s="276"/>
      <c r="H22" s="283"/>
      <c r="I22" s="231" t="s">
        <v>669</v>
      </c>
    </row>
    <row r="23" spans="1:9" s="231" customFormat="1">
      <c r="A23" s="284" t="s">
        <v>503</v>
      </c>
      <c r="B23" s="285"/>
      <c r="C23" s="285"/>
      <c r="D23" s="285"/>
      <c r="E23" s="285"/>
      <c r="F23" s="285"/>
      <c r="G23" s="285"/>
      <c r="H23" s="286"/>
    </row>
    <row r="24" spans="1:9" s="231" customFormat="1">
      <c r="A24" s="277" t="s">
        <v>493</v>
      </c>
      <c r="B24" s="278"/>
      <c r="C24" s="279"/>
      <c r="D24" s="277" t="s">
        <v>494</v>
      </c>
      <c r="E24" s="278"/>
      <c r="F24" s="278"/>
      <c r="G24" s="277" t="s">
        <v>7</v>
      </c>
      <c r="H24" s="279"/>
    </row>
    <row r="25" spans="1:9" s="231" customFormat="1">
      <c r="A25" s="275">
        <f>D26</f>
        <v>456631.89183357469</v>
      </c>
      <c r="B25" s="276"/>
      <c r="C25" s="227">
        <f>A25/G25</f>
        <v>0.7782554256236196</v>
      </c>
      <c r="D25" s="275">
        <f>G25-A25</f>
        <v>130105.92816642526</v>
      </c>
      <c r="E25" s="287"/>
      <c r="F25" s="232">
        <f>D25/G25</f>
        <v>0.22174457437638037</v>
      </c>
      <c r="G25" s="233">
        <f>RESUMO!F79</f>
        <v>586737.81999999995</v>
      </c>
      <c r="H25" s="234">
        <f>G25/G25</f>
        <v>1</v>
      </c>
    </row>
    <row r="26" spans="1:9" s="231" customFormat="1" ht="26.25" customHeight="1">
      <c r="A26" s="235" t="s">
        <v>504</v>
      </c>
      <c r="B26" s="275" t="s">
        <v>543</v>
      </c>
      <c r="C26" s="276"/>
      <c r="D26" s="237">
        <f>A12-C15+E22</f>
        <v>456631.89183357469</v>
      </c>
      <c r="E26" s="275" t="s">
        <v>505</v>
      </c>
      <c r="F26" s="276"/>
      <c r="G26" s="276"/>
      <c r="H26" s="236">
        <f>G25-D26</f>
        <v>130105.92816642526</v>
      </c>
    </row>
  </sheetData>
  <mergeCells count="49">
    <mergeCell ref="A7:H7"/>
    <mergeCell ref="A8:C8"/>
    <mergeCell ref="D8:F8"/>
    <mergeCell ref="G8:H8"/>
    <mergeCell ref="A9:B9"/>
    <mergeCell ref="D9:E9"/>
    <mergeCell ref="A15:B15"/>
    <mergeCell ref="C15:D15"/>
    <mergeCell ref="E15:F15"/>
    <mergeCell ref="G15:H15"/>
    <mergeCell ref="C1:G4"/>
    <mergeCell ref="A5:H5"/>
    <mergeCell ref="A6:H6"/>
    <mergeCell ref="A10:H10"/>
    <mergeCell ref="A11:C11"/>
    <mergeCell ref="D11:F11"/>
    <mergeCell ref="G11:H11"/>
    <mergeCell ref="A12:B12"/>
    <mergeCell ref="D12:E12"/>
    <mergeCell ref="A13:H13"/>
    <mergeCell ref="A14:D14"/>
    <mergeCell ref="E14:H14"/>
    <mergeCell ref="A16:B16"/>
    <mergeCell ref="C16:D16"/>
    <mergeCell ref="E16:F16"/>
    <mergeCell ref="G16:H16"/>
    <mergeCell ref="A17:B17"/>
    <mergeCell ref="C17:D17"/>
    <mergeCell ref="E17:F17"/>
    <mergeCell ref="G17:H17"/>
    <mergeCell ref="A18:H18"/>
    <mergeCell ref="A19:D19"/>
    <mergeCell ref="E19:H19"/>
    <mergeCell ref="A20:B20"/>
    <mergeCell ref="C20:D20"/>
    <mergeCell ref="E20:F20"/>
    <mergeCell ref="G20:H20"/>
    <mergeCell ref="B26:C26"/>
    <mergeCell ref="E26:G26"/>
    <mergeCell ref="A21:D21"/>
    <mergeCell ref="A22:D22"/>
    <mergeCell ref="E22:H22"/>
    <mergeCell ref="A23:H23"/>
    <mergeCell ref="A24:C24"/>
    <mergeCell ref="D24:F24"/>
    <mergeCell ref="G24:H24"/>
    <mergeCell ref="A25:B25"/>
    <mergeCell ref="D25:E25"/>
    <mergeCell ref="E21:H21"/>
  </mergeCells>
  <pageMargins left="0.511811024" right="0.511811024" top="0.78740157499999996" bottom="0.78740157499999996" header="0.31496062000000002" footer="0.31496062000000002"/>
  <pageSetup paperSize="9" scale="63"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O84"/>
  <sheetViews>
    <sheetView view="pageBreakPreview" topLeftCell="A10" zoomScale="60" workbookViewId="0">
      <selection activeCell="A4" sqref="A4:C5"/>
    </sheetView>
  </sheetViews>
  <sheetFormatPr defaultRowHeight="12.75"/>
  <cols>
    <col min="1" max="1" width="8.7109375" style="221" customWidth="1"/>
    <col min="2" max="2" width="18.42578125" style="221" customWidth="1"/>
    <col min="3" max="3" width="53" style="222" customWidth="1"/>
    <col min="4" max="4" width="7.85546875" style="223" customWidth="1"/>
    <col min="5" max="5" width="10.7109375" style="224" customWidth="1"/>
    <col min="6" max="6" width="19.7109375" style="224" bestFit="1" customWidth="1"/>
    <col min="7" max="7" width="16.140625" style="224" bestFit="1" customWidth="1"/>
    <col min="8" max="9" width="0" style="208" hidden="1" customWidth="1"/>
    <col min="10" max="10" width="14.85546875" style="208" hidden="1" customWidth="1"/>
    <col min="11" max="11" width="0" style="208" hidden="1" customWidth="1"/>
    <col min="12" max="12" width="11.28515625" style="208" hidden="1" customWidth="1"/>
    <col min="13" max="13" width="10.28515625" style="208" bestFit="1" customWidth="1"/>
    <col min="14" max="14" width="9.140625" style="208"/>
    <col min="15" max="15" width="10.140625" style="208" bestFit="1" customWidth="1"/>
    <col min="16" max="16384" width="9.140625" style="208"/>
  </cols>
  <sheetData>
    <row r="1" spans="1:13" s="206" customFormat="1" ht="30" customHeight="1">
      <c r="A1" s="204"/>
      <c r="B1" s="316"/>
      <c r="C1" s="316"/>
      <c r="D1" s="316"/>
      <c r="E1" s="316"/>
      <c r="F1" s="316"/>
      <c r="G1" s="316"/>
      <c r="H1" s="205"/>
    </row>
    <row r="2" spans="1:13" s="206" customFormat="1">
      <c r="A2" s="207"/>
      <c r="B2" s="316"/>
      <c r="C2" s="316"/>
      <c r="D2" s="316"/>
      <c r="E2" s="316"/>
      <c r="F2" s="316"/>
      <c r="G2" s="316"/>
      <c r="H2" s="205"/>
    </row>
    <row r="4" spans="1:13" ht="20.100000000000001" customHeight="1">
      <c r="A4" s="317" t="s">
        <v>506</v>
      </c>
      <c r="B4" s="317"/>
      <c r="C4" s="317"/>
      <c r="D4" s="318" t="s">
        <v>482</v>
      </c>
      <c r="E4" s="318"/>
      <c r="F4" s="252" t="s">
        <v>624</v>
      </c>
      <c r="G4" s="263">
        <v>0.25919999999999999</v>
      </c>
    </row>
    <row r="5" spans="1:13" ht="39.75" customHeight="1">
      <c r="A5" s="317"/>
      <c r="B5" s="317"/>
      <c r="C5" s="317"/>
      <c r="D5" s="318"/>
      <c r="E5" s="318"/>
      <c r="F5" s="252" t="s">
        <v>625</v>
      </c>
      <c r="G5" s="263">
        <v>0.20930000000000001</v>
      </c>
    </row>
    <row r="6" spans="1:13" ht="27" customHeight="1">
      <c r="A6" s="319" t="s">
        <v>626</v>
      </c>
      <c r="B6" s="320"/>
      <c r="C6" s="321"/>
      <c r="D6" s="318"/>
      <c r="E6" s="318"/>
      <c r="F6" s="264" t="s">
        <v>507</v>
      </c>
      <c r="G6" s="263">
        <v>0.1089</v>
      </c>
    </row>
    <row r="7" spans="1:13" ht="15">
      <c r="A7" s="311" t="s">
        <v>627</v>
      </c>
      <c r="B7" s="312"/>
      <c r="C7" s="313"/>
      <c r="D7" s="307" t="s">
        <v>481</v>
      </c>
      <c r="E7" s="308"/>
      <c r="F7" s="309" t="s">
        <v>508</v>
      </c>
      <c r="G7" s="310"/>
    </row>
    <row r="8" spans="1:13" ht="15.75" customHeight="1">
      <c r="A8" s="314" t="s">
        <v>509</v>
      </c>
      <c r="B8" s="314"/>
      <c r="C8" s="314"/>
      <c r="D8" s="314"/>
      <c r="E8" s="314"/>
      <c r="F8" s="314"/>
      <c r="G8" s="314"/>
    </row>
    <row r="9" spans="1:13" ht="20.100000000000001" customHeight="1">
      <c r="A9" s="315" t="s">
        <v>2</v>
      </c>
      <c r="B9" s="315" t="s">
        <v>483</v>
      </c>
      <c r="C9" s="315" t="s">
        <v>484</v>
      </c>
      <c r="D9" s="315" t="s">
        <v>3</v>
      </c>
      <c r="E9" s="315" t="s">
        <v>485</v>
      </c>
      <c r="F9" s="315" t="s">
        <v>486</v>
      </c>
      <c r="G9" s="315"/>
    </row>
    <row r="10" spans="1:13" ht="20.100000000000001" customHeight="1">
      <c r="A10" s="315"/>
      <c r="B10" s="315"/>
      <c r="C10" s="315"/>
      <c r="D10" s="315"/>
      <c r="E10" s="315"/>
      <c r="F10" s="209" t="s">
        <v>487</v>
      </c>
      <c r="G10" s="210" t="s">
        <v>7</v>
      </c>
    </row>
    <row r="11" spans="1:13" ht="15">
      <c r="A11" s="249" t="s">
        <v>9</v>
      </c>
      <c r="B11" s="250"/>
      <c r="C11" s="250" t="s">
        <v>39</v>
      </c>
      <c r="D11" s="249"/>
      <c r="E11" s="247"/>
      <c r="F11" s="247"/>
      <c r="G11" s="266">
        <f>ROUND(SUM(G12:G18),2)</f>
        <v>17543.169999999998</v>
      </c>
      <c r="K11" s="214">
        <v>0.03</v>
      </c>
    </row>
    <row r="12" spans="1:13" ht="15">
      <c r="A12" s="249" t="s">
        <v>10</v>
      </c>
      <c r="B12" s="250"/>
      <c r="C12" s="250" t="s">
        <v>615</v>
      </c>
      <c r="D12" s="249"/>
      <c r="E12" s="247"/>
      <c r="F12" s="247"/>
      <c r="G12" s="247"/>
      <c r="K12" s="214"/>
    </row>
    <row r="13" spans="1:13" ht="14.25">
      <c r="A13" s="251" t="s">
        <v>619</v>
      </c>
      <c r="B13" s="54" t="s">
        <v>618</v>
      </c>
      <c r="C13" s="55" t="s">
        <v>616</v>
      </c>
      <c r="D13" s="56" t="s">
        <v>290</v>
      </c>
      <c r="E13" s="265">
        <v>27.35</v>
      </c>
      <c r="F13" s="246">
        <f t="shared" ref="F13:F14" si="0">ROUND(M13*(1+$G$4),2)</f>
        <v>95.32</v>
      </c>
      <c r="G13" s="246">
        <f t="shared" ref="G13:G14" si="1">ROUND(F13*E13,2)</f>
        <v>2607</v>
      </c>
      <c r="K13" s="214"/>
      <c r="M13" s="216">
        <v>75.7</v>
      </c>
    </row>
    <row r="14" spans="1:13" ht="14.25">
      <c r="A14" s="251" t="s">
        <v>620</v>
      </c>
      <c r="B14" s="54" t="s">
        <v>621</v>
      </c>
      <c r="C14" s="57" t="s">
        <v>617</v>
      </c>
      <c r="D14" s="56" t="s">
        <v>290</v>
      </c>
      <c r="E14" s="265">
        <v>54.65</v>
      </c>
      <c r="F14" s="246">
        <f t="shared" si="0"/>
        <v>40.799999999999997</v>
      </c>
      <c r="G14" s="246">
        <f t="shared" si="1"/>
        <v>2229.7199999999998</v>
      </c>
      <c r="K14" s="214"/>
      <c r="M14" s="216">
        <v>32.4</v>
      </c>
    </row>
    <row r="15" spans="1:13" ht="15.75">
      <c r="A15" s="249" t="s">
        <v>31</v>
      </c>
      <c r="B15" s="212"/>
      <c r="C15" s="212" t="s">
        <v>611</v>
      </c>
      <c r="D15" s="211"/>
      <c r="E15" s="248"/>
      <c r="F15" s="248"/>
      <c r="G15" s="248"/>
      <c r="K15" s="214"/>
    </row>
    <row r="16" spans="1:13" ht="14.25">
      <c r="A16" s="252" t="s">
        <v>612</v>
      </c>
      <c r="B16" s="242" t="s">
        <v>218</v>
      </c>
      <c r="C16" s="243" t="s">
        <v>510</v>
      </c>
      <c r="D16" s="258" t="s">
        <v>33</v>
      </c>
      <c r="E16" s="246">
        <v>6</v>
      </c>
      <c r="F16" s="246">
        <f>ROUND(M16*(1+$G$4),2)</f>
        <v>381.07</v>
      </c>
      <c r="G16" s="246">
        <f>ROUND(F16*E16,2)</f>
        <v>2286.42</v>
      </c>
      <c r="J16" s="215">
        <v>415.16</v>
      </c>
      <c r="K16" s="208">
        <f>J16*$K$11</f>
        <v>12.454800000000001</v>
      </c>
      <c r="L16" s="216">
        <f>J16-K16</f>
        <v>402.70520000000005</v>
      </c>
      <c r="M16" s="208">
        <v>302.63</v>
      </c>
    </row>
    <row r="17" spans="1:13" ht="42.75">
      <c r="A17" s="252" t="s">
        <v>613</v>
      </c>
      <c r="B17" s="244">
        <v>93584</v>
      </c>
      <c r="C17" s="245" t="s">
        <v>610</v>
      </c>
      <c r="D17" s="258" t="s">
        <v>33</v>
      </c>
      <c r="E17" s="246">
        <v>10</v>
      </c>
      <c r="F17" s="246">
        <f>ROUND(M17*(1+$G$4),2)</f>
        <v>807.58</v>
      </c>
      <c r="G17" s="246">
        <f>ROUND(F17*E17,2)</f>
        <v>8075.8</v>
      </c>
      <c r="J17" s="215">
        <v>739.69</v>
      </c>
      <c r="K17" s="208">
        <f>J17*$K$11</f>
        <v>22.1907</v>
      </c>
      <c r="L17" s="216">
        <f>J17-K17</f>
        <v>717.49930000000006</v>
      </c>
      <c r="M17" s="208">
        <v>641.34</v>
      </c>
    </row>
    <row r="18" spans="1:13" ht="28.5">
      <c r="A18" s="252" t="s">
        <v>614</v>
      </c>
      <c r="B18" s="53" t="s">
        <v>622</v>
      </c>
      <c r="C18" s="55" t="s">
        <v>623</v>
      </c>
      <c r="D18" s="56" t="s">
        <v>56</v>
      </c>
      <c r="E18" s="246">
        <v>3</v>
      </c>
      <c r="F18" s="246">
        <f>ROUND(M18*(1+$G$4),2)</f>
        <v>781.41</v>
      </c>
      <c r="G18" s="246">
        <f>ROUND(F18*E18,2)</f>
        <v>2344.23</v>
      </c>
      <c r="M18" s="208">
        <v>620.55999999999995</v>
      </c>
    </row>
    <row r="19" spans="1:13" ht="45">
      <c r="A19" s="249" t="s">
        <v>34</v>
      </c>
      <c r="B19" s="253" t="s">
        <v>489</v>
      </c>
      <c r="C19" s="254" t="s">
        <v>652</v>
      </c>
      <c r="D19" s="255"/>
      <c r="E19" s="247"/>
      <c r="F19" s="247"/>
      <c r="G19" s="247">
        <f>ROUND(SUM(G20:G33),2)</f>
        <v>181028.04</v>
      </c>
      <c r="H19" s="208">
        <f>F19*9</f>
        <v>0</v>
      </c>
      <c r="M19" s="216"/>
    </row>
    <row r="20" spans="1:13" ht="14.25">
      <c r="A20" s="252" t="s">
        <v>35</v>
      </c>
      <c r="B20" s="256"/>
      <c r="C20" s="257" t="s">
        <v>39</v>
      </c>
      <c r="D20" s="258" t="s">
        <v>488</v>
      </c>
      <c r="E20" s="246">
        <v>3</v>
      </c>
      <c r="F20" s="246">
        <f>'02 QUARTOS TP 01'!$I$9</f>
        <v>646.34</v>
      </c>
      <c r="G20" s="246">
        <f>ROUND(F20*E20,2)</f>
        <v>1939.02</v>
      </c>
      <c r="H20" s="208">
        <f>H2+H19</f>
        <v>0</v>
      </c>
    </row>
    <row r="21" spans="1:13" ht="14.25">
      <c r="A21" s="252" t="s">
        <v>36</v>
      </c>
      <c r="B21" s="256"/>
      <c r="C21" s="257" t="s">
        <v>123</v>
      </c>
      <c r="D21" s="258" t="s">
        <v>488</v>
      </c>
      <c r="E21" s="246">
        <v>3</v>
      </c>
      <c r="F21" s="246">
        <f>'02 QUARTOS TP 01'!$I$12</f>
        <v>165.05</v>
      </c>
      <c r="G21" s="246">
        <f t="shared" ref="G21:G33" si="2">ROUND(F21*E21,2)</f>
        <v>495.15</v>
      </c>
    </row>
    <row r="22" spans="1:13" ht="14.25">
      <c r="A22" s="252" t="s">
        <v>37</v>
      </c>
      <c r="B22" s="256"/>
      <c r="C22" s="259" t="s">
        <v>127</v>
      </c>
      <c r="D22" s="260" t="s">
        <v>488</v>
      </c>
      <c r="E22" s="246">
        <v>3</v>
      </c>
      <c r="F22" s="246">
        <f>'02 QUARTOS TP 01'!$I$16</f>
        <v>3909.99</v>
      </c>
      <c r="G22" s="246">
        <f t="shared" si="2"/>
        <v>11729.97</v>
      </c>
    </row>
    <row r="23" spans="1:13" ht="14.25">
      <c r="A23" s="252" t="s">
        <v>518</v>
      </c>
      <c r="B23" s="256"/>
      <c r="C23" s="259" t="s">
        <v>517</v>
      </c>
      <c r="D23" s="260" t="s">
        <v>488</v>
      </c>
      <c r="E23" s="246">
        <v>3</v>
      </c>
      <c r="F23" s="246">
        <f>'02 QUARTOS TP 01'!$I$23</f>
        <v>12923.31</v>
      </c>
      <c r="G23" s="246">
        <f t="shared" si="2"/>
        <v>38769.93</v>
      </c>
    </row>
    <row r="24" spans="1:13" ht="14.25">
      <c r="A24" s="252" t="s">
        <v>519</v>
      </c>
      <c r="B24" s="256"/>
      <c r="C24" s="259" t="s">
        <v>152</v>
      </c>
      <c r="D24" s="260" t="s">
        <v>488</v>
      </c>
      <c r="E24" s="246">
        <v>3</v>
      </c>
      <c r="F24" s="246">
        <f>'02 QUARTOS TP 01'!$I$29</f>
        <v>5137.26</v>
      </c>
      <c r="G24" s="246">
        <f t="shared" si="2"/>
        <v>15411.78</v>
      </c>
    </row>
    <row r="25" spans="1:13" ht="14.25">
      <c r="A25" s="252" t="s">
        <v>520</v>
      </c>
      <c r="B25" s="256"/>
      <c r="C25" s="259" t="s">
        <v>526</v>
      </c>
      <c r="D25" s="260" t="s">
        <v>488</v>
      </c>
      <c r="E25" s="246">
        <v>3</v>
      </c>
      <c r="F25" s="246">
        <f>'02 QUARTOS TP 01'!$I$33</f>
        <v>11807.93</v>
      </c>
      <c r="G25" s="246">
        <f t="shared" si="2"/>
        <v>35423.79</v>
      </c>
    </row>
    <row r="26" spans="1:13" ht="14.25">
      <c r="A26" s="252" t="s">
        <v>521</v>
      </c>
      <c r="B26" s="256"/>
      <c r="C26" s="259" t="s">
        <v>75</v>
      </c>
      <c r="D26" s="260" t="s">
        <v>488</v>
      </c>
      <c r="E26" s="246">
        <v>3</v>
      </c>
      <c r="F26" s="246">
        <f>'02 QUARTOS TP 01'!$I$40</f>
        <v>8061.24</v>
      </c>
      <c r="G26" s="246">
        <f t="shared" si="2"/>
        <v>24183.72</v>
      </c>
    </row>
    <row r="27" spans="1:13" ht="14.25">
      <c r="A27" s="252" t="s">
        <v>522</v>
      </c>
      <c r="B27" s="256"/>
      <c r="C27" s="259" t="s">
        <v>527</v>
      </c>
      <c r="D27" s="260" t="s">
        <v>488</v>
      </c>
      <c r="E27" s="246">
        <v>3</v>
      </c>
      <c r="F27" s="246">
        <f>'02 QUARTOS TP 01'!$I$51</f>
        <v>4072.76</v>
      </c>
      <c r="G27" s="246">
        <f t="shared" si="2"/>
        <v>12218.28</v>
      </c>
    </row>
    <row r="28" spans="1:13" ht="14.25">
      <c r="A28" s="252" t="s">
        <v>523</v>
      </c>
      <c r="B28" s="256"/>
      <c r="C28" s="259" t="s">
        <v>185</v>
      </c>
      <c r="D28" s="260" t="s">
        <v>488</v>
      </c>
      <c r="E28" s="246">
        <v>3</v>
      </c>
      <c r="F28" s="246">
        <f>'02 QUARTOS TP 01'!$I$55</f>
        <v>3789.95</v>
      </c>
      <c r="G28" s="246">
        <f t="shared" si="2"/>
        <v>11369.85</v>
      </c>
    </row>
    <row r="29" spans="1:13" ht="14.25">
      <c r="A29" s="252" t="s">
        <v>524</v>
      </c>
      <c r="B29" s="256"/>
      <c r="C29" s="259" t="s">
        <v>209</v>
      </c>
      <c r="D29" s="260" t="s">
        <v>488</v>
      </c>
      <c r="E29" s="246">
        <v>3</v>
      </c>
      <c r="F29" s="246">
        <f>'02 QUARTOS TP 01'!$I$69</f>
        <v>2086.27</v>
      </c>
      <c r="G29" s="246">
        <f t="shared" si="2"/>
        <v>6258.81</v>
      </c>
    </row>
    <row r="30" spans="1:13" ht="14.25">
      <c r="A30" s="252" t="s">
        <v>525</v>
      </c>
      <c r="B30" s="256"/>
      <c r="C30" s="259" t="s">
        <v>528</v>
      </c>
      <c r="D30" s="260" t="s">
        <v>488</v>
      </c>
      <c r="E30" s="246">
        <v>3</v>
      </c>
      <c r="F30" s="246">
        <f>'02 QUARTOS TP 01'!$I$79</f>
        <v>2764.68</v>
      </c>
      <c r="G30" s="246">
        <f t="shared" si="2"/>
        <v>8294.0400000000009</v>
      </c>
    </row>
    <row r="31" spans="1:13" ht="14.25">
      <c r="A31" s="252" t="s">
        <v>529</v>
      </c>
      <c r="B31" s="256"/>
      <c r="C31" s="259" t="s">
        <v>239</v>
      </c>
      <c r="D31" s="260" t="s">
        <v>488</v>
      </c>
      <c r="E31" s="246">
        <v>3</v>
      </c>
      <c r="F31" s="246">
        <f>'02 QUARTOS TP 01'!$I$89</f>
        <v>618.17999999999995</v>
      </c>
      <c r="G31" s="246">
        <f t="shared" si="2"/>
        <v>1854.54</v>
      </c>
    </row>
    <row r="32" spans="1:13" ht="14.25">
      <c r="A32" s="252" t="s">
        <v>530</v>
      </c>
      <c r="B32" s="256"/>
      <c r="C32" s="259" t="s">
        <v>90</v>
      </c>
      <c r="D32" s="260" t="s">
        <v>488</v>
      </c>
      <c r="E32" s="246">
        <v>3</v>
      </c>
      <c r="F32" s="246">
        <f>'02 QUARTOS TP 01'!$I$97</f>
        <v>4221.63</v>
      </c>
      <c r="G32" s="246">
        <f t="shared" si="2"/>
        <v>12664.89</v>
      </c>
    </row>
    <row r="33" spans="1:13" ht="14.25">
      <c r="A33" s="252" t="s">
        <v>531</v>
      </c>
      <c r="B33" s="256"/>
      <c r="C33" s="259" t="s">
        <v>269</v>
      </c>
      <c r="D33" s="260" t="s">
        <v>488</v>
      </c>
      <c r="E33" s="246">
        <v>3</v>
      </c>
      <c r="F33" s="246">
        <f>'02 QUARTOS TP 01'!$I$105</f>
        <v>138.09</v>
      </c>
      <c r="G33" s="246">
        <f t="shared" si="2"/>
        <v>414.27</v>
      </c>
    </row>
    <row r="34" spans="1:13" ht="14.25">
      <c r="A34" s="261"/>
      <c r="B34" s="256"/>
      <c r="C34" s="259"/>
      <c r="D34" s="260"/>
      <c r="E34" s="262"/>
      <c r="F34" s="246"/>
      <c r="G34" s="262"/>
    </row>
    <row r="35" spans="1:13" ht="45">
      <c r="A35" s="249" t="s">
        <v>59</v>
      </c>
      <c r="B35" s="253" t="s">
        <v>489</v>
      </c>
      <c r="C35" s="254" t="s">
        <v>651</v>
      </c>
      <c r="D35" s="255"/>
      <c r="E35" s="247"/>
      <c r="F35" s="247"/>
      <c r="G35" s="247">
        <f>ROUND(SUM(G36:G49),2)</f>
        <v>303304.75</v>
      </c>
      <c r="M35" s="216"/>
    </row>
    <row r="36" spans="1:13" ht="14.25">
      <c r="A36" s="252" t="s">
        <v>62</v>
      </c>
      <c r="B36" s="256"/>
      <c r="C36" s="257" t="s">
        <v>39</v>
      </c>
      <c r="D36" s="258" t="s">
        <v>488</v>
      </c>
      <c r="E36" s="246">
        <v>5</v>
      </c>
      <c r="F36" s="246">
        <f>'02 QUARTOS TP 04'!I9</f>
        <v>646.34</v>
      </c>
      <c r="G36" s="246">
        <f>ROUND(F36*E36,2)</f>
        <v>3231.7</v>
      </c>
      <c r="H36" s="208">
        <f>H22+H35</f>
        <v>0</v>
      </c>
    </row>
    <row r="37" spans="1:13" ht="14.25">
      <c r="A37" s="252" t="s">
        <v>63</v>
      </c>
      <c r="B37" s="256"/>
      <c r="C37" s="257" t="s">
        <v>123</v>
      </c>
      <c r="D37" s="258" t="s">
        <v>488</v>
      </c>
      <c r="E37" s="246">
        <v>5</v>
      </c>
      <c r="F37" s="246">
        <f>'02 QUARTOS TP 04'!I12</f>
        <v>165.05</v>
      </c>
      <c r="G37" s="246">
        <f t="shared" ref="G37:G49" si="3">ROUND(F37*E37,2)</f>
        <v>825.25</v>
      </c>
    </row>
    <row r="38" spans="1:13" ht="14.25">
      <c r="A38" s="252" t="s">
        <v>130</v>
      </c>
      <c r="B38" s="256"/>
      <c r="C38" s="259" t="s">
        <v>127</v>
      </c>
      <c r="D38" s="260" t="s">
        <v>488</v>
      </c>
      <c r="E38" s="246">
        <v>5</v>
      </c>
      <c r="F38" s="246">
        <f>'02 QUARTOS TP 04'!I16</f>
        <v>3765.22</v>
      </c>
      <c r="G38" s="246">
        <f t="shared" si="3"/>
        <v>18826.099999999999</v>
      </c>
    </row>
    <row r="39" spans="1:13" ht="14.25">
      <c r="A39" s="252" t="s">
        <v>133</v>
      </c>
      <c r="B39" s="256"/>
      <c r="C39" s="259" t="s">
        <v>517</v>
      </c>
      <c r="D39" s="260" t="s">
        <v>488</v>
      </c>
      <c r="E39" s="246">
        <v>5</v>
      </c>
      <c r="F39" s="246">
        <f>'02 QUARTOS TP 04'!I23</f>
        <v>12987.72</v>
      </c>
      <c r="G39" s="246">
        <f t="shared" si="3"/>
        <v>64938.6</v>
      </c>
    </row>
    <row r="40" spans="1:13" ht="14.25">
      <c r="A40" s="252" t="s">
        <v>136</v>
      </c>
      <c r="B40" s="256"/>
      <c r="C40" s="259" t="s">
        <v>152</v>
      </c>
      <c r="D40" s="260" t="s">
        <v>488</v>
      </c>
      <c r="E40" s="246">
        <v>5</v>
      </c>
      <c r="F40" s="246">
        <f>'02 QUARTOS TP 04'!I29</f>
        <v>5678.5</v>
      </c>
      <c r="G40" s="246">
        <f t="shared" si="3"/>
        <v>28392.5</v>
      </c>
    </row>
    <row r="41" spans="1:13" ht="14.25">
      <c r="A41" s="252" t="s">
        <v>137</v>
      </c>
      <c r="B41" s="256"/>
      <c r="C41" s="259" t="s">
        <v>526</v>
      </c>
      <c r="D41" s="260" t="s">
        <v>488</v>
      </c>
      <c r="E41" s="246">
        <v>5</v>
      </c>
      <c r="F41" s="246">
        <f>'02 QUARTOS TP 04'!I35</f>
        <v>11718.68</v>
      </c>
      <c r="G41" s="246">
        <f t="shared" si="3"/>
        <v>58593.4</v>
      </c>
    </row>
    <row r="42" spans="1:13" ht="14.25">
      <c r="A42" s="252" t="s">
        <v>532</v>
      </c>
      <c r="B42" s="256"/>
      <c r="C42" s="259" t="s">
        <v>75</v>
      </c>
      <c r="D42" s="260" t="s">
        <v>488</v>
      </c>
      <c r="E42" s="246">
        <v>5</v>
      </c>
      <c r="F42" s="246">
        <f>'02 QUARTOS TP 04'!I42</f>
        <v>8061.24</v>
      </c>
      <c r="G42" s="246">
        <f t="shared" si="3"/>
        <v>40306.199999999997</v>
      </c>
    </row>
    <row r="43" spans="1:13" ht="14.25">
      <c r="A43" s="252" t="s">
        <v>533</v>
      </c>
      <c r="B43" s="256"/>
      <c r="C43" s="259" t="s">
        <v>527</v>
      </c>
      <c r="D43" s="260" t="s">
        <v>488</v>
      </c>
      <c r="E43" s="246">
        <v>5</v>
      </c>
      <c r="F43" s="246">
        <f>'02 QUARTOS TP 04'!I53</f>
        <v>4019.4</v>
      </c>
      <c r="G43" s="246">
        <f t="shared" si="3"/>
        <v>20097</v>
      </c>
    </row>
    <row r="44" spans="1:13" ht="14.25">
      <c r="A44" s="252" t="s">
        <v>534</v>
      </c>
      <c r="B44" s="256"/>
      <c r="C44" s="259" t="s">
        <v>185</v>
      </c>
      <c r="D44" s="260" t="s">
        <v>488</v>
      </c>
      <c r="E44" s="246">
        <v>5</v>
      </c>
      <c r="F44" s="246">
        <f>'02 QUARTOS TP 04'!I57</f>
        <v>3789.95</v>
      </c>
      <c r="G44" s="246">
        <f t="shared" si="3"/>
        <v>18949.75</v>
      </c>
    </row>
    <row r="45" spans="1:13" ht="14.25">
      <c r="A45" s="252" t="s">
        <v>535</v>
      </c>
      <c r="B45" s="256"/>
      <c r="C45" s="259" t="s">
        <v>209</v>
      </c>
      <c r="D45" s="260" t="s">
        <v>488</v>
      </c>
      <c r="E45" s="246">
        <v>5</v>
      </c>
      <c r="F45" s="246">
        <f>'02 QUARTOS TP 04'!I71</f>
        <v>2086.27</v>
      </c>
      <c r="G45" s="246">
        <f t="shared" si="3"/>
        <v>10431.35</v>
      </c>
    </row>
    <row r="46" spans="1:13" ht="14.25">
      <c r="A46" s="252" t="s">
        <v>536</v>
      </c>
      <c r="B46" s="256"/>
      <c r="C46" s="259" t="s">
        <v>528</v>
      </c>
      <c r="D46" s="260" t="s">
        <v>488</v>
      </c>
      <c r="E46" s="246">
        <v>5</v>
      </c>
      <c r="F46" s="246">
        <f>'02 QUARTOS TP 04'!I81</f>
        <v>2764.68</v>
      </c>
      <c r="G46" s="246">
        <f t="shared" si="3"/>
        <v>13823.4</v>
      </c>
    </row>
    <row r="47" spans="1:13" ht="14.25">
      <c r="A47" s="252" t="s">
        <v>537</v>
      </c>
      <c r="B47" s="256"/>
      <c r="C47" s="259" t="s">
        <v>239</v>
      </c>
      <c r="D47" s="260" t="s">
        <v>488</v>
      </c>
      <c r="E47" s="246">
        <v>5</v>
      </c>
      <c r="F47" s="246">
        <f>'02 QUARTOS TP 04'!I91</f>
        <v>618.17999999999995</v>
      </c>
      <c r="G47" s="246">
        <f t="shared" si="3"/>
        <v>3090.9</v>
      </c>
    </row>
    <row r="48" spans="1:13" ht="14.25">
      <c r="A48" s="252" t="s">
        <v>538</v>
      </c>
      <c r="B48" s="256"/>
      <c r="C48" s="259" t="s">
        <v>90</v>
      </c>
      <c r="D48" s="260" t="s">
        <v>488</v>
      </c>
      <c r="E48" s="246">
        <v>5</v>
      </c>
      <c r="F48" s="246">
        <f>'02 QUARTOS TP 04'!I99</f>
        <v>4221.63</v>
      </c>
      <c r="G48" s="246">
        <f t="shared" si="3"/>
        <v>21108.15</v>
      </c>
    </row>
    <row r="49" spans="1:15" ht="14.25">
      <c r="A49" s="252" t="s">
        <v>539</v>
      </c>
      <c r="B49" s="256"/>
      <c r="C49" s="259" t="s">
        <v>269</v>
      </c>
      <c r="D49" s="260" t="s">
        <v>488</v>
      </c>
      <c r="E49" s="246">
        <v>5</v>
      </c>
      <c r="F49" s="246">
        <f>'02 QUARTOS TP 04'!I107</f>
        <v>138.09</v>
      </c>
      <c r="G49" s="246">
        <f t="shared" si="3"/>
        <v>690.45</v>
      </c>
    </row>
    <row r="50" spans="1:15" ht="14.25">
      <c r="A50" s="261"/>
      <c r="B50" s="256"/>
      <c r="C50" s="259"/>
      <c r="D50" s="260"/>
      <c r="E50" s="262"/>
      <c r="F50" s="246"/>
      <c r="G50" s="262"/>
      <c r="M50" s="216"/>
      <c r="O50" s="216"/>
    </row>
    <row r="51" spans="1:15" ht="60">
      <c r="A51" s="249" t="s">
        <v>60</v>
      </c>
      <c r="B51" s="253" t="s">
        <v>489</v>
      </c>
      <c r="C51" s="254" t="s">
        <v>653</v>
      </c>
      <c r="D51" s="255"/>
      <c r="E51" s="247"/>
      <c r="F51" s="247"/>
      <c r="G51" s="247">
        <f>ROUND(SUM(G52:G63),2)</f>
        <v>42430.93</v>
      </c>
      <c r="M51" s="216"/>
    </row>
    <row r="52" spans="1:15" ht="14.25">
      <c r="A52" s="252" t="s">
        <v>61</v>
      </c>
      <c r="B52" s="256"/>
      <c r="C52" s="257" t="s">
        <v>123</v>
      </c>
      <c r="D52" s="258" t="s">
        <v>488</v>
      </c>
      <c r="E52" s="246">
        <v>1</v>
      </c>
      <c r="F52" s="246">
        <f>'CREUZA TP 04 '!I9</f>
        <v>165.05</v>
      </c>
      <c r="G52" s="246">
        <f>ROUND(F52*E52,2)</f>
        <v>165.05</v>
      </c>
    </row>
    <row r="53" spans="1:15" ht="14.25">
      <c r="A53" s="252" t="s">
        <v>388</v>
      </c>
      <c r="B53" s="256"/>
      <c r="C53" s="259" t="s">
        <v>517</v>
      </c>
      <c r="D53" s="260" t="s">
        <v>488</v>
      </c>
      <c r="E53" s="246">
        <v>1</v>
      </c>
      <c r="F53" s="246">
        <f>'CREUZA TP 04 '!I13</f>
        <v>281.37</v>
      </c>
      <c r="G53" s="246">
        <f t="shared" ref="G53:G63" si="4">ROUND(F53*E53,2)</f>
        <v>281.37</v>
      </c>
    </row>
    <row r="54" spans="1:15" ht="14.25">
      <c r="A54" s="252" t="s">
        <v>143</v>
      </c>
      <c r="B54" s="256"/>
      <c r="C54" s="259" t="s">
        <v>152</v>
      </c>
      <c r="D54" s="260" t="s">
        <v>488</v>
      </c>
      <c r="E54" s="246">
        <v>1</v>
      </c>
      <c r="F54" s="246">
        <f>'CREUZA TP 04 '!I16</f>
        <v>5678.5</v>
      </c>
      <c r="G54" s="246">
        <f t="shared" si="4"/>
        <v>5678.5</v>
      </c>
    </row>
    <row r="55" spans="1:15" ht="14.25">
      <c r="A55" s="252" t="s">
        <v>146</v>
      </c>
      <c r="B55" s="256"/>
      <c r="C55" s="259" t="s">
        <v>526</v>
      </c>
      <c r="D55" s="260" t="s">
        <v>488</v>
      </c>
      <c r="E55" s="246">
        <v>1</v>
      </c>
      <c r="F55" s="246">
        <f>'CREUZA TP 04 '!I22</f>
        <v>10606.57</v>
      </c>
      <c r="G55" s="246">
        <f t="shared" si="4"/>
        <v>10606.57</v>
      </c>
    </row>
    <row r="56" spans="1:15" ht="14.25">
      <c r="A56" s="252" t="s">
        <v>149</v>
      </c>
      <c r="B56" s="256"/>
      <c r="C56" s="259" t="s">
        <v>75</v>
      </c>
      <c r="D56" s="260" t="s">
        <v>488</v>
      </c>
      <c r="E56" s="246">
        <v>1</v>
      </c>
      <c r="F56" s="246">
        <f>'CREUZA TP 04 '!I29</f>
        <v>8061.24</v>
      </c>
      <c r="G56" s="246">
        <f t="shared" si="4"/>
        <v>8061.24</v>
      </c>
    </row>
    <row r="57" spans="1:15" ht="14.25">
      <c r="A57" s="252" t="s">
        <v>644</v>
      </c>
      <c r="B57" s="256"/>
      <c r="C57" s="259" t="s">
        <v>527</v>
      </c>
      <c r="D57" s="260" t="s">
        <v>488</v>
      </c>
      <c r="E57" s="246">
        <v>1</v>
      </c>
      <c r="F57" s="246">
        <f>'CREUZA TP 04 '!I40</f>
        <v>4019.4</v>
      </c>
      <c r="G57" s="246">
        <f t="shared" si="4"/>
        <v>4019.4</v>
      </c>
    </row>
    <row r="58" spans="1:15" ht="14.25">
      <c r="A58" s="252" t="s">
        <v>645</v>
      </c>
      <c r="B58" s="256"/>
      <c r="C58" s="259" t="s">
        <v>185</v>
      </c>
      <c r="D58" s="260" t="s">
        <v>488</v>
      </c>
      <c r="E58" s="246">
        <v>1</v>
      </c>
      <c r="F58" s="246">
        <f>'CREUZA TP 04 '!I44</f>
        <v>3789.95</v>
      </c>
      <c r="G58" s="246">
        <f t="shared" si="4"/>
        <v>3789.95</v>
      </c>
    </row>
    <row r="59" spans="1:15" ht="14.25">
      <c r="A59" s="252" t="s">
        <v>646</v>
      </c>
      <c r="B59" s="256"/>
      <c r="C59" s="259" t="s">
        <v>209</v>
      </c>
      <c r="D59" s="260" t="s">
        <v>488</v>
      </c>
      <c r="E59" s="246">
        <v>1</v>
      </c>
      <c r="F59" s="246">
        <f>'CREUZA TP 04 '!I58</f>
        <v>2086.27</v>
      </c>
      <c r="G59" s="246">
        <f t="shared" si="4"/>
        <v>2086.27</v>
      </c>
    </row>
    <row r="60" spans="1:15" ht="14.25">
      <c r="A60" s="252" t="s">
        <v>647</v>
      </c>
      <c r="B60" s="256"/>
      <c r="C60" s="259" t="s">
        <v>528</v>
      </c>
      <c r="D60" s="260" t="s">
        <v>488</v>
      </c>
      <c r="E60" s="246">
        <v>1</v>
      </c>
      <c r="F60" s="246">
        <f>'CREUZA TP 04 '!I68</f>
        <v>2764.68</v>
      </c>
      <c r="G60" s="246">
        <f t="shared" si="4"/>
        <v>2764.68</v>
      </c>
    </row>
    <row r="61" spans="1:15" ht="14.25">
      <c r="A61" s="252" t="s">
        <v>648</v>
      </c>
      <c r="B61" s="256"/>
      <c r="C61" s="259" t="s">
        <v>239</v>
      </c>
      <c r="D61" s="260" t="s">
        <v>488</v>
      </c>
      <c r="E61" s="246">
        <v>1</v>
      </c>
      <c r="F61" s="246">
        <f>'CREUZA TP 04 '!I78</f>
        <v>618.17999999999995</v>
      </c>
      <c r="G61" s="246">
        <f t="shared" si="4"/>
        <v>618.17999999999995</v>
      </c>
    </row>
    <row r="62" spans="1:15" ht="14.25">
      <c r="A62" s="252" t="s">
        <v>649</v>
      </c>
      <c r="B62" s="256"/>
      <c r="C62" s="259" t="s">
        <v>90</v>
      </c>
      <c r="D62" s="260" t="s">
        <v>488</v>
      </c>
      <c r="E62" s="246">
        <v>1</v>
      </c>
      <c r="F62" s="246">
        <f>'CREUZA TP 04 '!I86</f>
        <v>4221.63</v>
      </c>
      <c r="G62" s="246">
        <f t="shared" si="4"/>
        <v>4221.63</v>
      </c>
    </row>
    <row r="63" spans="1:15" ht="14.25">
      <c r="A63" s="252" t="s">
        <v>650</v>
      </c>
      <c r="B63" s="256"/>
      <c r="C63" s="259" t="s">
        <v>269</v>
      </c>
      <c r="D63" s="260" t="s">
        <v>488</v>
      </c>
      <c r="E63" s="246">
        <v>1</v>
      </c>
      <c r="F63" s="246">
        <f>'CREUZA TP 04 '!I94</f>
        <v>138.09</v>
      </c>
      <c r="G63" s="246">
        <f t="shared" si="4"/>
        <v>138.09</v>
      </c>
    </row>
    <row r="64" spans="1:15" ht="14.25">
      <c r="A64" s="261"/>
      <c r="B64" s="256"/>
      <c r="C64" s="259"/>
      <c r="D64" s="260"/>
      <c r="E64" s="262"/>
      <c r="F64" s="246"/>
      <c r="G64" s="262"/>
      <c r="M64" s="216"/>
      <c r="O64" s="216"/>
    </row>
    <row r="65" spans="1:15" ht="60">
      <c r="A65" s="249" t="s">
        <v>64</v>
      </c>
      <c r="B65" s="253" t="s">
        <v>489</v>
      </c>
      <c r="C65" s="254" t="s">
        <v>661</v>
      </c>
      <c r="D65" s="255"/>
      <c r="E65" s="247"/>
      <c r="F65" s="247"/>
      <c r="G65" s="247">
        <f>ROUND(SUM(G66:G77),2)</f>
        <v>42430.93</v>
      </c>
      <c r="M65" s="216"/>
    </row>
    <row r="66" spans="1:15" ht="14.25">
      <c r="A66" s="252" t="s">
        <v>65</v>
      </c>
      <c r="B66" s="256"/>
      <c r="C66" s="257" t="s">
        <v>123</v>
      </c>
      <c r="D66" s="258" t="s">
        <v>488</v>
      </c>
      <c r="E66" s="246">
        <v>1</v>
      </c>
      <c r="F66" s="246">
        <f>'MARIA APARECIDA TP 04 '!I9</f>
        <v>165.05</v>
      </c>
      <c r="G66" s="246">
        <f>ROUND(F66*E66,2)</f>
        <v>165.05</v>
      </c>
    </row>
    <row r="67" spans="1:15" ht="14.25">
      <c r="A67" s="252" t="s">
        <v>66</v>
      </c>
      <c r="B67" s="256"/>
      <c r="C67" s="259" t="s">
        <v>517</v>
      </c>
      <c r="D67" s="260" t="s">
        <v>488</v>
      </c>
      <c r="E67" s="246">
        <v>1</v>
      </c>
      <c r="F67" s="246">
        <f>'MARIA APARECIDA TP 04 '!I13</f>
        <v>281.37</v>
      </c>
      <c r="G67" s="246">
        <f t="shared" ref="G67:G77" si="5">ROUND(F67*E67,2)</f>
        <v>281.37</v>
      </c>
    </row>
    <row r="68" spans="1:15" ht="14.25">
      <c r="A68" s="252" t="s">
        <v>157</v>
      </c>
      <c r="B68" s="256"/>
      <c r="C68" s="259" t="s">
        <v>152</v>
      </c>
      <c r="D68" s="260" t="s">
        <v>488</v>
      </c>
      <c r="E68" s="246">
        <v>1</v>
      </c>
      <c r="F68" s="246">
        <f>'MARIA APARECIDA TP 04 '!I16</f>
        <v>5678.5</v>
      </c>
      <c r="G68" s="246">
        <f t="shared" si="5"/>
        <v>5678.5</v>
      </c>
    </row>
    <row r="69" spans="1:15" ht="14.25">
      <c r="A69" s="252" t="s">
        <v>471</v>
      </c>
      <c r="B69" s="256"/>
      <c r="C69" s="259" t="s">
        <v>526</v>
      </c>
      <c r="D69" s="260" t="s">
        <v>488</v>
      </c>
      <c r="E69" s="246">
        <v>1</v>
      </c>
      <c r="F69" s="246">
        <f>'MARIA APARECIDA TP 04 '!I22</f>
        <v>10606.57</v>
      </c>
      <c r="G69" s="246">
        <f t="shared" si="5"/>
        <v>10606.57</v>
      </c>
    </row>
    <row r="70" spans="1:15" ht="14.25">
      <c r="A70" s="252" t="s">
        <v>628</v>
      </c>
      <c r="B70" s="256"/>
      <c r="C70" s="259" t="s">
        <v>75</v>
      </c>
      <c r="D70" s="260" t="s">
        <v>488</v>
      </c>
      <c r="E70" s="246">
        <v>1</v>
      </c>
      <c r="F70" s="246">
        <f>'MARIA APARECIDA TP 04 '!I29</f>
        <v>8061.24</v>
      </c>
      <c r="G70" s="246">
        <f t="shared" si="5"/>
        <v>8061.24</v>
      </c>
    </row>
    <row r="71" spans="1:15" ht="14.25">
      <c r="A71" s="252" t="s">
        <v>654</v>
      </c>
      <c r="B71" s="256"/>
      <c r="C71" s="259" t="s">
        <v>527</v>
      </c>
      <c r="D71" s="260" t="s">
        <v>488</v>
      </c>
      <c r="E71" s="246">
        <v>1</v>
      </c>
      <c r="F71" s="246">
        <f>'MARIA APARECIDA TP 04 '!I40</f>
        <v>4019.4</v>
      </c>
      <c r="G71" s="246">
        <f t="shared" si="5"/>
        <v>4019.4</v>
      </c>
    </row>
    <row r="72" spans="1:15" ht="14.25">
      <c r="A72" s="252" t="s">
        <v>655</v>
      </c>
      <c r="B72" s="256"/>
      <c r="C72" s="259" t="s">
        <v>185</v>
      </c>
      <c r="D72" s="260" t="s">
        <v>488</v>
      </c>
      <c r="E72" s="246">
        <v>1</v>
      </c>
      <c r="F72" s="246">
        <f>'MARIA APARECIDA TP 04 '!I44</f>
        <v>3789.95</v>
      </c>
      <c r="G72" s="246">
        <f t="shared" si="5"/>
        <v>3789.95</v>
      </c>
    </row>
    <row r="73" spans="1:15" ht="14.25">
      <c r="A73" s="252" t="s">
        <v>656</v>
      </c>
      <c r="B73" s="256"/>
      <c r="C73" s="259" t="s">
        <v>209</v>
      </c>
      <c r="D73" s="260" t="s">
        <v>488</v>
      </c>
      <c r="E73" s="246">
        <v>1</v>
      </c>
      <c r="F73" s="246">
        <f>'MARIA APARECIDA TP 04 '!I58</f>
        <v>2086.27</v>
      </c>
      <c r="G73" s="246">
        <f t="shared" si="5"/>
        <v>2086.27</v>
      </c>
    </row>
    <row r="74" spans="1:15" ht="14.25">
      <c r="A74" s="252" t="s">
        <v>657</v>
      </c>
      <c r="B74" s="256"/>
      <c r="C74" s="259" t="s">
        <v>528</v>
      </c>
      <c r="D74" s="260" t="s">
        <v>488</v>
      </c>
      <c r="E74" s="246">
        <v>1</v>
      </c>
      <c r="F74" s="246">
        <f>'MARIA APARECIDA TP 04 '!I68</f>
        <v>2764.68</v>
      </c>
      <c r="G74" s="246">
        <f t="shared" si="5"/>
        <v>2764.68</v>
      </c>
    </row>
    <row r="75" spans="1:15" ht="14.25">
      <c r="A75" s="252" t="s">
        <v>658</v>
      </c>
      <c r="B75" s="256"/>
      <c r="C75" s="259" t="s">
        <v>239</v>
      </c>
      <c r="D75" s="260" t="s">
        <v>488</v>
      </c>
      <c r="E75" s="246">
        <v>1</v>
      </c>
      <c r="F75" s="246">
        <f>'MARIA APARECIDA TP 04 '!I78</f>
        <v>618.17999999999995</v>
      </c>
      <c r="G75" s="246">
        <f t="shared" si="5"/>
        <v>618.17999999999995</v>
      </c>
    </row>
    <row r="76" spans="1:15" ht="14.25">
      <c r="A76" s="252" t="s">
        <v>659</v>
      </c>
      <c r="B76" s="256"/>
      <c r="C76" s="259" t="s">
        <v>90</v>
      </c>
      <c r="D76" s="260" t="s">
        <v>488</v>
      </c>
      <c r="E76" s="246">
        <v>1</v>
      </c>
      <c r="F76" s="246">
        <f>'MARIA APARECIDA TP 04 '!I86</f>
        <v>4221.63</v>
      </c>
      <c r="G76" s="246">
        <f t="shared" si="5"/>
        <v>4221.63</v>
      </c>
    </row>
    <row r="77" spans="1:15" ht="14.25">
      <c r="A77" s="252" t="s">
        <v>660</v>
      </c>
      <c r="B77" s="256"/>
      <c r="C77" s="259" t="s">
        <v>269</v>
      </c>
      <c r="D77" s="260" t="s">
        <v>488</v>
      </c>
      <c r="E77" s="246">
        <v>1</v>
      </c>
      <c r="F77" s="246">
        <f>'MARIA APARECIDA TP 04 '!I94</f>
        <v>138.09</v>
      </c>
      <c r="G77" s="246">
        <f t="shared" si="5"/>
        <v>138.09</v>
      </c>
    </row>
    <row r="78" spans="1:15" ht="14.25">
      <c r="A78" s="261"/>
      <c r="B78" s="256"/>
      <c r="C78" s="259"/>
      <c r="D78" s="260"/>
      <c r="E78" s="262"/>
      <c r="F78" s="246"/>
      <c r="G78" s="262"/>
      <c r="M78" s="216"/>
      <c r="O78" s="216"/>
    </row>
    <row r="79" spans="1:15" s="218" customFormat="1" ht="56.25" customHeight="1">
      <c r="A79" s="301" t="s">
        <v>643</v>
      </c>
      <c r="B79" s="302"/>
      <c r="C79" s="302"/>
      <c r="D79" s="303"/>
      <c r="E79" s="217" t="s">
        <v>490</v>
      </c>
      <c r="F79" s="304">
        <f>ROUND(G35+G19+G11+G51+G65,2)</f>
        <v>586737.81999999995</v>
      </c>
      <c r="G79" s="305"/>
    </row>
    <row r="80" spans="1:15" s="219" customFormat="1" ht="15.75">
      <c r="A80" s="306"/>
      <c r="B80" s="306"/>
      <c r="C80" s="306"/>
      <c r="D80" s="306"/>
      <c r="E80" s="306"/>
      <c r="F80" s="306"/>
      <c r="G80" s="306"/>
      <c r="J80" s="213">
        <v>504085.21</v>
      </c>
      <c r="K80" s="219">
        <f>F79/J80</f>
        <v>1.163965552569971</v>
      </c>
      <c r="L80" s="220">
        <f>K80-1</f>
        <v>0.16396555256997103</v>
      </c>
    </row>
    <row r="82" spans="10:10">
      <c r="J82" s="216">
        <f>J80-F79</f>
        <v>-82652.609999999928</v>
      </c>
    </row>
    <row r="84" spans="10:10">
      <c r="J84" s="216"/>
    </row>
  </sheetData>
  <mergeCells count="18">
    <mergeCell ref="B1:G1"/>
    <mergeCell ref="B2:G2"/>
    <mergeCell ref="A4:C5"/>
    <mergeCell ref="D4:E6"/>
    <mergeCell ref="A6:C6"/>
    <mergeCell ref="A79:D79"/>
    <mergeCell ref="F79:G79"/>
    <mergeCell ref="A80:G80"/>
    <mergeCell ref="D7:E7"/>
    <mergeCell ref="F7:G7"/>
    <mergeCell ref="A7:C7"/>
    <mergeCell ref="A8:G8"/>
    <mergeCell ref="A9:A10"/>
    <mergeCell ref="B9:B10"/>
    <mergeCell ref="C9:C10"/>
    <mergeCell ref="D9:D10"/>
    <mergeCell ref="E9:E10"/>
    <mergeCell ref="F9:G9"/>
  </mergeCells>
  <printOptions horizontalCentered="1"/>
  <pageMargins left="0.51181102362204722" right="0.51181102362204722" top="1.1811023622047245" bottom="1.3779527559055118" header="0.39370078740157483" footer="0.39370078740157483"/>
  <pageSetup paperSize="9" scale="57"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K114"/>
  <sheetViews>
    <sheetView view="pageBreakPreview" topLeftCell="A7" zoomScaleSheetLayoutView="100" workbookViewId="0">
      <selection activeCell="B17" sqref="B17"/>
    </sheetView>
  </sheetViews>
  <sheetFormatPr defaultRowHeight="12.75"/>
  <cols>
    <col min="1" max="1" width="9" style="1" customWidth="1"/>
    <col min="2" max="2" width="16.42578125" style="1" customWidth="1"/>
    <col min="3" max="3" width="57.28515625" style="1" customWidth="1"/>
    <col min="4" max="4" width="10.140625" style="3" bestFit="1" customWidth="1"/>
    <col min="5" max="5" width="11.28515625" style="1" bestFit="1" customWidth="1"/>
    <col min="6" max="6" width="14" style="1" customWidth="1"/>
    <col min="7" max="7" width="15.7109375" style="1" customWidth="1"/>
    <col min="8" max="8" width="17.7109375" style="1" bestFit="1" customWidth="1"/>
    <col min="9" max="11" width="13.42578125" style="1" customWidth="1"/>
    <col min="12" max="16384" width="9.140625" style="1"/>
  </cols>
  <sheetData>
    <row r="1" spans="1:11" ht="22.5" customHeight="1">
      <c r="A1" s="59"/>
      <c r="B1" s="59"/>
      <c r="C1" s="322" t="s">
        <v>15</v>
      </c>
      <c r="D1" s="322"/>
      <c r="E1" s="322"/>
      <c r="F1" s="322"/>
      <c r="G1" s="322"/>
      <c r="H1" s="323"/>
      <c r="I1" s="324"/>
      <c r="J1" s="11"/>
      <c r="K1" s="12"/>
    </row>
    <row r="2" spans="1:11" ht="22.5" customHeight="1">
      <c r="A2" s="60"/>
      <c r="B2" s="60"/>
      <c r="C2" s="322" t="s">
        <v>544</v>
      </c>
      <c r="D2" s="322"/>
      <c r="E2" s="322"/>
      <c r="F2" s="322"/>
      <c r="G2" s="322"/>
      <c r="H2" s="322"/>
      <c r="I2" s="325"/>
      <c r="J2" s="11"/>
      <c r="K2" s="12"/>
    </row>
    <row r="3" spans="1:11" ht="54.75" customHeight="1">
      <c r="A3" s="340" t="s">
        <v>16</v>
      </c>
      <c r="B3" s="341"/>
      <c r="C3" s="61" t="s">
        <v>15</v>
      </c>
      <c r="D3" s="335" t="s">
        <v>270</v>
      </c>
      <c r="E3" s="336"/>
      <c r="F3" s="336"/>
      <c r="G3" s="336"/>
      <c r="H3" s="336"/>
      <c r="I3" s="337"/>
      <c r="J3" s="13"/>
      <c r="K3" s="14"/>
    </row>
    <row r="4" spans="1:11" ht="12" customHeight="1">
      <c r="A4" s="340" t="s">
        <v>17</v>
      </c>
      <c r="B4" s="341"/>
      <c r="C4" s="62" t="s">
        <v>120</v>
      </c>
      <c r="D4" s="81" t="s">
        <v>95</v>
      </c>
      <c r="E4" s="344" t="s">
        <v>19</v>
      </c>
      <c r="F4" s="345"/>
      <c r="G4" s="81" t="s">
        <v>1</v>
      </c>
      <c r="H4" s="333" t="s">
        <v>30</v>
      </c>
      <c r="I4" s="334"/>
      <c r="K4" s="12"/>
    </row>
    <row r="5" spans="1:11" ht="53.25" customHeight="1">
      <c r="A5" s="342" t="s">
        <v>18</v>
      </c>
      <c r="B5" s="343"/>
      <c r="C5" s="62" t="s">
        <v>271</v>
      </c>
      <c r="D5" s="147">
        <v>44310</v>
      </c>
      <c r="E5" s="346" t="s">
        <v>404</v>
      </c>
      <c r="F5" s="347"/>
      <c r="G5" s="146" t="s">
        <v>387</v>
      </c>
      <c r="H5" s="338">
        <f>I110</f>
        <v>60342.68</v>
      </c>
      <c r="I5" s="339"/>
      <c r="K5" s="15"/>
    </row>
    <row r="6" spans="1:11" ht="12" customHeight="1">
      <c r="A6" s="328"/>
      <c r="B6" s="329"/>
      <c r="C6" s="329"/>
      <c r="D6" s="329"/>
      <c r="E6" s="329"/>
      <c r="F6" s="329"/>
      <c r="G6" s="329"/>
      <c r="H6" s="329"/>
      <c r="I6" s="330"/>
      <c r="J6" s="1" t="s">
        <v>1</v>
      </c>
      <c r="K6" s="15"/>
    </row>
    <row r="7" spans="1:11" ht="15">
      <c r="A7" s="331" t="s">
        <v>636</v>
      </c>
      <c r="B7" s="332"/>
      <c r="C7" s="332"/>
      <c r="D7" s="332"/>
      <c r="E7" s="332"/>
      <c r="F7" s="332"/>
      <c r="G7" s="332"/>
      <c r="H7" s="332"/>
      <c r="I7" s="332"/>
      <c r="J7" s="66" t="s">
        <v>272</v>
      </c>
      <c r="K7" s="145" t="s">
        <v>368</v>
      </c>
    </row>
    <row r="8" spans="1:11" ht="38.25">
      <c r="A8" s="27" t="s">
        <v>2</v>
      </c>
      <c r="B8" s="27" t="s">
        <v>20</v>
      </c>
      <c r="C8" s="49" t="s">
        <v>21</v>
      </c>
      <c r="D8" s="28" t="s">
        <v>14</v>
      </c>
      <c r="E8" s="29" t="s">
        <v>22</v>
      </c>
      <c r="F8" s="9" t="s">
        <v>24</v>
      </c>
      <c r="G8" s="9" t="s">
        <v>23</v>
      </c>
      <c r="H8" s="9" t="s">
        <v>25</v>
      </c>
      <c r="I8" s="9" t="s">
        <v>26</v>
      </c>
      <c r="J8" s="10"/>
      <c r="K8" s="10"/>
    </row>
    <row r="9" spans="1:11" ht="15">
      <c r="A9" s="63" t="s">
        <v>9</v>
      </c>
      <c r="B9" s="63"/>
      <c r="C9" s="64" t="s">
        <v>121</v>
      </c>
      <c r="D9" s="65"/>
      <c r="E9" s="48"/>
      <c r="F9" s="46"/>
      <c r="G9" s="47">
        <f>ROUND(SUM(G10:G11),2)</f>
        <v>513.58000000000004</v>
      </c>
      <c r="H9" s="47"/>
      <c r="I9" s="47">
        <f>ROUND(SUM(I10:I11),2)</f>
        <v>646.34</v>
      </c>
      <c r="J9" s="10"/>
      <c r="K9" s="10"/>
    </row>
    <row r="10" spans="1:11" s="4" customFormat="1" ht="28.5">
      <c r="A10" s="53" t="s">
        <v>10</v>
      </c>
      <c r="B10" s="72" t="s">
        <v>276</v>
      </c>
      <c r="C10" s="55" t="s">
        <v>277</v>
      </c>
      <c r="D10" s="56" t="s">
        <v>122</v>
      </c>
      <c r="E10" s="16">
        <v>133.55000000000001</v>
      </c>
      <c r="F10" s="17">
        <v>2.33</v>
      </c>
      <c r="G10" s="17">
        <f>ROUND(E10*F10,2)</f>
        <v>311.17</v>
      </c>
      <c r="H10" s="17">
        <f>ROUND(F10*$J$7,2)</f>
        <v>2.93</v>
      </c>
      <c r="I10" s="17">
        <f>ROUND(H10*E10,2)</f>
        <v>391.3</v>
      </c>
      <c r="J10" s="5"/>
      <c r="K10" s="5"/>
    </row>
    <row r="11" spans="1:11" s="4" customFormat="1" ht="42.75">
      <c r="A11" s="239" t="s">
        <v>31</v>
      </c>
      <c r="B11" s="54" t="s">
        <v>548</v>
      </c>
      <c r="C11" s="57" t="s">
        <v>546</v>
      </c>
      <c r="D11" s="56" t="s">
        <v>122</v>
      </c>
      <c r="E11" s="23">
        <v>44.98</v>
      </c>
      <c r="F11" s="17">
        <v>4.5</v>
      </c>
      <c r="G11" s="17">
        <f t="shared" ref="G11:G74" si="0">ROUND(E11*F11,2)</f>
        <v>202.41</v>
      </c>
      <c r="H11" s="17">
        <f t="shared" ref="H11:H74" si="1">ROUND(F11*$J$7,2)</f>
        <v>5.67</v>
      </c>
      <c r="I11" s="17">
        <f>ROUND(H11*E11,2)</f>
        <v>255.04</v>
      </c>
      <c r="J11" s="5"/>
      <c r="K11" s="5"/>
    </row>
    <row r="12" spans="1:11" s="6" customFormat="1" ht="15">
      <c r="A12" s="63" t="s">
        <v>34</v>
      </c>
      <c r="B12" s="63"/>
      <c r="C12" s="64" t="s">
        <v>123</v>
      </c>
      <c r="D12" s="65"/>
      <c r="E12" s="46"/>
      <c r="F12" s="47"/>
      <c r="G12" s="47">
        <f>ROUND(SUM(G13:G15),2)</f>
        <v>130.91</v>
      </c>
      <c r="H12" s="47"/>
      <c r="I12" s="47">
        <f>ROUND(SUM(I13:I15),2)</f>
        <v>165.05</v>
      </c>
      <c r="J12" s="7"/>
      <c r="K12" s="7"/>
    </row>
    <row r="13" spans="1:11" s="4" customFormat="1" ht="42.75">
      <c r="A13" s="53" t="s">
        <v>35</v>
      </c>
      <c r="B13" s="54" t="s">
        <v>124</v>
      </c>
      <c r="C13" s="57" t="s">
        <v>125</v>
      </c>
      <c r="D13" s="56" t="s">
        <v>122</v>
      </c>
      <c r="E13" s="16">
        <v>44.98</v>
      </c>
      <c r="F13" s="17">
        <v>2.4500000000000002</v>
      </c>
      <c r="G13" s="17">
        <f t="shared" si="0"/>
        <v>110.2</v>
      </c>
      <c r="H13" s="17">
        <f t="shared" si="1"/>
        <v>3.09</v>
      </c>
      <c r="I13" s="17">
        <f t="shared" ref="I13:I75" si="2">ROUND(H13*E13,2)</f>
        <v>138.99</v>
      </c>
      <c r="J13" s="5"/>
      <c r="K13" s="5"/>
    </row>
    <row r="14" spans="1:11" s="4" customFormat="1" ht="57">
      <c r="A14" s="53" t="s">
        <v>36</v>
      </c>
      <c r="B14" s="54" t="s">
        <v>278</v>
      </c>
      <c r="C14" s="57" t="s">
        <v>279</v>
      </c>
      <c r="D14" s="56" t="s">
        <v>126</v>
      </c>
      <c r="E14" s="16">
        <v>1.62</v>
      </c>
      <c r="F14" s="17">
        <v>6.53</v>
      </c>
      <c r="G14" s="17">
        <f t="shared" si="0"/>
        <v>10.58</v>
      </c>
      <c r="H14" s="17">
        <f t="shared" si="1"/>
        <v>8.2200000000000006</v>
      </c>
      <c r="I14" s="17">
        <f t="shared" si="2"/>
        <v>13.32</v>
      </c>
      <c r="J14" s="5"/>
      <c r="K14" s="5"/>
    </row>
    <row r="15" spans="1:11" s="4" customFormat="1" ht="42.75">
      <c r="A15" s="239" t="s">
        <v>37</v>
      </c>
      <c r="B15" s="54" t="s">
        <v>558</v>
      </c>
      <c r="C15" s="57" t="s">
        <v>557</v>
      </c>
      <c r="D15" s="56" t="s">
        <v>126</v>
      </c>
      <c r="E15" s="16">
        <v>2.11</v>
      </c>
      <c r="F15" s="17">
        <v>4.8</v>
      </c>
      <c r="G15" s="17">
        <f t="shared" si="0"/>
        <v>10.130000000000001</v>
      </c>
      <c r="H15" s="17">
        <f t="shared" si="1"/>
        <v>6.04</v>
      </c>
      <c r="I15" s="17">
        <f t="shared" si="2"/>
        <v>12.74</v>
      </c>
      <c r="J15" s="5"/>
      <c r="K15" s="5"/>
    </row>
    <row r="16" spans="1:11" s="6" customFormat="1" ht="15">
      <c r="A16" s="63" t="s">
        <v>59</v>
      </c>
      <c r="B16" s="63"/>
      <c r="C16" s="64" t="s">
        <v>127</v>
      </c>
      <c r="D16" s="65"/>
      <c r="E16" s="46"/>
      <c r="F16" s="47"/>
      <c r="G16" s="47">
        <f>ROUND(SUM(G17:G22),2)</f>
        <v>3105.32</v>
      </c>
      <c r="H16" s="47"/>
      <c r="I16" s="47">
        <f>ROUND(SUM(I17:I22),2)</f>
        <v>3909.99</v>
      </c>
      <c r="J16" s="7"/>
      <c r="K16" s="7"/>
    </row>
    <row r="17" spans="1:11" s="4" customFormat="1" ht="14.25">
      <c r="A17" s="239" t="s">
        <v>62</v>
      </c>
      <c r="B17" s="53" t="s">
        <v>562</v>
      </c>
      <c r="C17" s="55" t="s">
        <v>563</v>
      </c>
      <c r="D17" s="56" t="s">
        <v>126</v>
      </c>
      <c r="E17" s="16">
        <v>9.58</v>
      </c>
      <c r="F17" s="17">
        <v>58.54</v>
      </c>
      <c r="G17" s="17">
        <f t="shared" si="0"/>
        <v>560.80999999999995</v>
      </c>
      <c r="H17" s="17">
        <f t="shared" si="1"/>
        <v>73.709999999999994</v>
      </c>
      <c r="I17" s="17">
        <f t="shared" si="2"/>
        <v>706.14</v>
      </c>
      <c r="J17" s="5"/>
      <c r="K17" s="5"/>
    </row>
    <row r="18" spans="1:11" s="4" customFormat="1" ht="42.75">
      <c r="A18" s="53" t="s">
        <v>63</v>
      </c>
      <c r="B18" s="54" t="s">
        <v>128</v>
      </c>
      <c r="C18" s="57" t="s">
        <v>129</v>
      </c>
      <c r="D18" s="56" t="s">
        <v>126</v>
      </c>
      <c r="E18" s="16">
        <v>0.96</v>
      </c>
      <c r="F18" s="17">
        <v>306.68</v>
      </c>
      <c r="G18" s="17">
        <f t="shared" si="0"/>
        <v>294.41000000000003</v>
      </c>
      <c r="H18" s="17">
        <f t="shared" si="1"/>
        <v>386.17</v>
      </c>
      <c r="I18" s="17">
        <f t="shared" si="2"/>
        <v>370.72</v>
      </c>
      <c r="J18" s="5"/>
      <c r="K18" s="5"/>
    </row>
    <row r="19" spans="1:11" s="6" customFormat="1" ht="57">
      <c r="A19" s="53" t="s">
        <v>130</v>
      </c>
      <c r="B19" s="72" t="s">
        <v>131</v>
      </c>
      <c r="C19" s="58" t="s">
        <v>132</v>
      </c>
      <c r="D19" s="56" t="s">
        <v>122</v>
      </c>
      <c r="E19" s="16">
        <v>23.3</v>
      </c>
      <c r="F19" s="17">
        <v>66.290000000000006</v>
      </c>
      <c r="G19" s="17">
        <f t="shared" si="0"/>
        <v>1544.56</v>
      </c>
      <c r="H19" s="17">
        <f t="shared" si="1"/>
        <v>83.47</v>
      </c>
      <c r="I19" s="17">
        <f t="shared" si="2"/>
        <v>1944.85</v>
      </c>
      <c r="J19" s="7"/>
      <c r="K19" s="7"/>
    </row>
    <row r="20" spans="1:11" s="4" customFormat="1" ht="28.5">
      <c r="A20" s="53" t="s">
        <v>133</v>
      </c>
      <c r="B20" s="54" t="s">
        <v>134</v>
      </c>
      <c r="C20" s="55" t="s">
        <v>135</v>
      </c>
      <c r="D20" s="56" t="s">
        <v>126</v>
      </c>
      <c r="E20" s="16">
        <v>4.3099999999999996</v>
      </c>
      <c r="F20" s="17">
        <v>28.1</v>
      </c>
      <c r="G20" s="17">
        <f t="shared" si="0"/>
        <v>121.11</v>
      </c>
      <c r="H20" s="17">
        <f t="shared" si="1"/>
        <v>35.380000000000003</v>
      </c>
      <c r="I20" s="17">
        <f t="shared" si="2"/>
        <v>152.49</v>
      </c>
      <c r="J20" s="5"/>
      <c r="K20" s="5"/>
    </row>
    <row r="21" spans="1:11" s="6" customFormat="1" ht="28.5">
      <c r="A21" s="53" t="s">
        <v>136</v>
      </c>
      <c r="B21" s="54" t="s">
        <v>285</v>
      </c>
      <c r="C21" s="57" t="s">
        <v>286</v>
      </c>
      <c r="D21" s="56" t="s">
        <v>126</v>
      </c>
      <c r="E21" s="16">
        <v>3.85</v>
      </c>
      <c r="F21" s="17">
        <v>112.47</v>
      </c>
      <c r="G21" s="17">
        <f t="shared" si="0"/>
        <v>433.01</v>
      </c>
      <c r="H21" s="17">
        <f t="shared" si="1"/>
        <v>141.62</v>
      </c>
      <c r="I21" s="17">
        <f t="shared" si="2"/>
        <v>545.24</v>
      </c>
      <c r="J21" s="7"/>
      <c r="K21" s="7"/>
    </row>
    <row r="22" spans="1:11" s="4" customFormat="1" ht="57">
      <c r="A22" s="53" t="s">
        <v>137</v>
      </c>
      <c r="B22" s="54" t="s">
        <v>138</v>
      </c>
      <c r="C22" s="57" t="s">
        <v>139</v>
      </c>
      <c r="D22" s="56" t="s">
        <v>122</v>
      </c>
      <c r="E22" s="16">
        <v>46.59</v>
      </c>
      <c r="F22" s="17">
        <v>3.25</v>
      </c>
      <c r="G22" s="17">
        <f t="shared" si="0"/>
        <v>151.41999999999999</v>
      </c>
      <c r="H22" s="17">
        <f t="shared" si="1"/>
        <v>4.09</v>
      </c>
      <c r="I22" s="17">
        <f t="shared" si="2"/>
        <v>190.55</v>
      </c>
      <c r="J22" s="5"/>
      <c r="K22" s="5"/>
    </row>
    <row r="23" spans="1:11" s="4" customFormat="1" ht="15">
      <c r="A23" s="63" t="s">
        <v>60</v>
      </c>
      <c r="B23" s="68"/>
      <c r="C23" s="64" t="s">
        <v>140</v>
      </c>
      <c r="D23" s="65"/>
      <c r="E23" s="69"/>
      <c r="F23" s="67"/>
      <c r="G23" s="47">
        <f>ROUND(SUM(G24:G28),2)</f>
        <v>10263.02</v>
      </c>
      <c r="H23" s="47"/>
      <c r="I23" s="47">
        <f>ROUND(SUM(I24:I28),2)</f>
        <v>12923.31</v>
      </c>
      <c r="J23" s="5"/>
      <c r="K23" s="5"/>
    </row>
    <row r="24" spans="1:11" s="6" customFormat="1" ht="57">
      <c r="A24" s="53" t="s">
        <v>61</v>
      </c>
      <c r="B24" s="54" t="s">
        <v>141</v>
      </c>
      <c r="C24" s="55" t="s">
        <v>142</v>
      </c>
      <c r="D24" s="56" t="s">
        <v>126</v>
      </c>
      <c r="E24" s="16">
        <v>2.63</v>
      </c>
      <c r="F24" s="17">
        <v>2625.33</v>
      </c>
      <c r="G24" s="17">
        <f t="shared" si="0"/>
        <v>6904.62</v>
      </c>
      <c r="H24" s="17">
        <f t="shared" si="1"/>
        <v>3305.82</v>
      </c>
      <c r="I24" s="17">
        <f t="shared" si="2"/>
        <v>8694.31</v>
      </c>
      <c r="J24" s="7"/>
      <c r="K24" s="7"/>
    </row>
    <row r="25" spans="1:11" s="6" customFormat="1" ht="71.25">
      <c r="A25" s="239" t="s">
        <v>388</v>
      </c>
      <c r="B25" s="54" t="s">
        <v>565</v>
      </c>
      <c r="C25" s="57" t="s">
        <v>566</v>
      </c>
      <c r="D25" s="56" t="s">
        <v>122</v>
      </c>
      <c r="E25" s="16">
        <v>1.3</v>
      </c>
      <c r="F25" s="17">
        <v>92.35</v>
      </c>
      <c r="G25" s="17">
        <f t="shared" si="0"/>
        <v>120.06</v>
      </c>
      <c r="H25" s="17">
        <f t="shared" si="1"/>
        <v>116.29</v>
      </c>
      <c r="I25" s="17">
        <f t="shared" si="2"/>
        <v>151.18</v>
      </c>
      <c r="J25" s="5" t="s">
        <v>291</v>
      </c>
      <c r="K25" s="7"/>
    </row>
    <row r="26" spans="1:11" s="4" customFormat="1" ht="28.5">
      <c r="A26" s="53" t="s">
        <v>143</v>
      </c>
      <c r="B26" s="54" t="s">
        <v>144</v>
      </c>
      <c r="C26" s="55" t="s">
        <v>145</v>
      </c>
      <c r="D26" s="56" t="s">
        <v>106</v>
      </c>
      <c r="E26" s="16">
        <v>5.0999999999999996</v>
      </c>
      <c r="F26" s="17">
        <v>26.44</v>
      </c>
      <c r="G26" s="17">
        <f t="shared" si="0"/>
        <v>134.84</v>
      </c>
      <c r="H26" s="17">
        <f t="shared" si="1"/>
        <v>33.29</v>
      </c>
      <c r="I26" s="17">
        <f t="shared" si="2"/>
        <v>169.78</v>
      </c>
      <c r="J26" s="5"/>
      <c r="K26" s="5"/>
    </row>
    <row r="27" spans="1:11" s="4" customFormat="1" ht="28.5">
      <c r="A27" s="53" t="s">
        <v>146</v>
      </c>
      <c r="B27" s="54" t="s">
        <v>147</v>
      </c>
      <c r="C27" s="55" t="s">
        <v>148</v>
      </c>
      <c r="D27" s="56" t="s">
        <v>106</v>
      </c>
      <c r="E27" s="16">
        <v>8.1</v>
      </c>
      <c r="F27" s="17">
        <v>35.950000000000003</v>
      </c>
      <c r="G27" s="17">
        <f t="shared" si="0"/>
        <v>291.2</v>
      </c>
      <c r="H27" s="17">
        <f t="shared" si="1"/>
        <v>45.27</v>
      </c>
      <c r="I27" s="17">
        <f t="shared" si="2"/>
        <v>366.69</v>
      </c>
      <c r="J27" s="5"/>
      <c r="K27" s="5"/>
    </row>
    <row r="28" spans="1:11" s="6" customFormat="1" ht="42.75">
      <c r="A28" s="53" t="s">
        <v>149</v>
      </c>
      <c r="B28" s="72" t="s">
        <v>198</v>
      </c>
      <c r="C28" s="55" t="s">
        <v>151</v>
      </c>
      <c r="D28" s="56" t="s">
        <v>122</v>
      </c>
      <c r="E28" s="16">
        <v>95.3</v>
      </c>
      <c r="F28" s="17">
        <v>29.51</v>
      </c>
      <c r="G28" s="17">
        <f t="shared" si="0"/>
        <v>2812.3</v>
      </c>
      <c r="H28" s="17">
        <f t="shared" si="1"/>
        <v>37.159999999999997</v>
      </c>
      <c r="I28" s="17">
        <f t="shared" si="2"/>
        <v>3541.35</v>
      </c>
      <c r="J28" s="7"/>
      <c r="K28" s="7"/>
    </row>
    <row r="29" spans="1:11" s="4" customFormat="1" ht="15">
      <c r="A29" s="63" t="s">
        <v>64</v>
      </c>
      <c r="B29" s="68"/>
      <c r="C29" s="64" t="s">
        <v>152</v>
      </c>
      <c r="D29" s="65"/>
      <c r="E29" s="69"/>
      <c r="F29" s="67"/>
      <c r="G29" s="47">
        <f>ROUND(SUM(G30:G32),2)</f>
        <v>4079.43</v>
      </c>
      <c r="H29" s="47"/>
      <c r="I29" s="47">
        <f>ROUND(SUM(I30:I32),2)</f>
        <v>5137.26</v>
      </c>
      <c r="J29" s="5"/>
      <c r="K29" s="5"/>
    </row>
    <row r="30" spans="1:11" s="4" customFormat="1" ht="71.25">
      <c r="A30" s="53" t="s">
        <v>65</v>
      </c>
      <c r="B30" s="54" t="s">
        <v>153</v>
      </c>
      <c r="C30" s="55" t="s">
        <v>154</v>
      </c>
      <c r="D30" s="56" t="s">
        <v>122</v>
      </c>
      <c r="E30" s="16">
        <v>57.95</v>
      </c>
      <c r="F30" s="17">
        <v>24.79</v>
      </c>
      <c r="G30" s="17">
        <f t="shared" si="0"/>
        <v>1436.58</v>
      </c>
      <c r="H30" s="17">
        <f t="shared" si="1"/>
        <v>31.22</v>
      </c>
      <c r="I30" s="17">
        <f t="shared" si="2"/>
        <v>1809.2</v>
      </c>
      <c r="J30" s="5"/>
      <c r="K30" s="5"/>
    </row>
    <row r="31" spans="1:11" s="4" customFormat="1" ht="42.75">
      <c r="A31" s="53" t="s">
        <v>66</v>
      </c>
      <c r="B31" s="54" t="s">
        <v>155</v>
      </c>
      <c r="C31" s="55" t="s">
        <v>156</v>
      </c>
      <c r="D31" s="56" t="s">
        <v>122</v>
      </c>
      <c r="E31" s="16">
        <v>57.95</v>
      </c>
      <c r="F31" s="17">
        <v>42.54</v>
      </c>
      <c r="G31" s="17">
        <f t="shared" si="0"/>
        <v>2465.19</v>
      </c>
      <c r="H31" s="17">
        <f t="shared" si="1"/>
        <v>53.57</v>
      </c>
      <c r="I31" s="17">
        <f t="shared" si="2"/>
        <v>3104.38</v>
      </c>
      <c r="J31" s="5"/>
      <c r="K31" s="5"/>
    </row>
    <row r="32" spans="1:11" s="4" customFormat="1" ht="57">
      <c r="A32" s="53" t="s">
        <v>157</v>
      </c>
      <c r="B32" s="54" t="s">
        <v>158</v>
      </c>
      <c r="C32" s="55" t="s">
        <v>117</v>
      </c>
      <c r="D32" s="56" t="s">
        <v>106</v>
      </c>
      <c r="E32" s="16">
        <v>8.4600000000000009</v>
      </c>
      <c r="F32" s="17">
        <v>21</v>
      </c>
      <c r="G32" s="17">
        <f t="shared" si="0"/>
        <v>177.66</v>
      </c>
      <c r="H32" s="17">
        <f t="shared" si="1"/>
        <v>26.44</v>
      </c>
      <c r="I32" s="17">
        <f t="shared" si="2"/>
        <v>223.68</v>
      </c>
      <c r="J32" s="5"/>
      <c r="K32" s="5"/>
    </row>
    <row r="33" spans="1:11" s="6" customFormat="1" ht="15">
      <c r="A33" s="63" t="s">
        <v>67</v>
      </c>
      <c r="B33" s="68"/>
      <c r="C33" s="64" t="s">
        <v>379</v>
      </c>
      <c r="D33" s="65"/>
      <c r="E33" s="46"/>
      <c r="F33" s="47"/>
      <c r="G33" s="47">
        <f>ROUND(SUM(G34:G39),2)</f>
        <v>9377.06</v>
      </c>
      <c r="H33" s="47"/>
      <c r="I33" s="47">
        <f>ROUND(SUM(I34:I39),2)</f>
        <v>11807.93</v>
      </c>
      <c r="J33" s="7"/>
      <c r="K33" s="7"/>
    </row>
    <row r="34" spans="1:11" s="4" customFormat="1" ht="57">
      <c r="A34" s="53" t="s">
        <v>68</v>
      </c>
      <c r="B34" s="54" t="s">
        <v>138</v>
      </c>
      <c r="C34" s="55" t="s">
        <v>139</v>
      </c>
      <c r="D34" s="56" t="s">
        <v>122</v>
      </c>
      <c r="E34" s="16">
        <v>274.95999999999998</v>
      </c>
      <c r="F34" s="17">
        <v>3.25</v>
      </c>
      <c r="G34" s="17">
        <f t="shared" si="0"/>
        <v>893.62</v>
      </c>
      <c r="H34" s="17">
        <f t="shared" si="1"/>
        <v>4.09</v>
      </c>
      <c r="I34" s="17">
        <f t="shared" si="2"/>
        <v>1124.5899999999999</v>
      </c>
      <c r="J34" s="5" t="s">
        <v>480</v>
      </c>
      <c r="K34" s="5"/>
    </row>
    <row r="35" spans="1:11" s="4" customFormat="1" ht="42.75">
      <c r="A35" s="239" t="s">
        <v>69</v>
      </c>
      <c r="B35" s="53" t="s">
        <v>573</v>
      </c>
      <c r="C35" s="57" t="s">
        <v>574</v>
      </c>
      <c r="D35" s="56" t="s">
        <v>122</v>
      </c>
      <c r="E35" s="16">
        <v>10.98</v>
      </c>
      <c r="F35" s="17">
        <v>29.64</v>
      </c>
      <c r="G35" s="17">
        <f t="shared" si="0"/>
        <v>325.45</v>
      </c>
      <c r="H35" s="17">
        <f t="shared" si="1"/>
        <v>37.32</v>
      </c>
      <c r="I35" s="17">
        <f t="shared" si="2"/>
        <v>409.77</v>
      </c>
      <c r="J35" s="5"/>
      <c r="K35" s="5"/>
    </row>
    <row r="36" spans="1:11" s="4" customFormat="1" ht="71.25">
      <c r="A36" s="53" t="s">
        <v>70</v>
      </c>
      <c r="B36" s="54" t="s">
        <v>159</v>
      </c>
      <c r="C36" s="55" t="s">
        <v>160</v>
      </c>
      <c r="D36" s="56" t="s">
        <v>122</v>
      </c>
      <c r="E36" s="16">
        <v>229.08</v>
      </c>
      <c r="F36" s="17">
        <v>19.16</v>
      </c>
      <c r="G36" s="17">
        <f t="shared" si="0"/>
        <v>4389.17</v>
      </c>
      <c r="H36" s="17">
        <f t="shared" si="1"/>
        <v>24.13</v>
      </c>
      <c r="I36" s="17">
        <f t="shared" si="2"/>
        <v>5527.7</v>
      </c>
      <c r="J36" s="5" t="s">
        <v>480</v>
      </c>
      <c r="K36" s="5"/>
    </row>
    <row r="37" spans="1:11" s="4" customFormat="1" ht="57">
      <c r="A37" s="53" t="s">
        <v>161</v>
      </c>
      <c r="B37" s="54" t="s">
        <v>162</v>
      </c>
      <c r="C37" s="55" t="s">
        <v>163</v>
      </c>
      <c r="D37" s="56" t="s">
        <v>122</v>
      </c>
      <c r="E37" s="16">
        <v>38.1</v>
      </c>
      <c r="F37" s="17">
        <v>42.81</v>
      </c>
      <c r="G37" s="17">
        <f t="shared" si="0"/>
        <v>1631.06</v>
      </c>
      <c r="H37" s="17">
        <f t="shared" si="1"/>
        <v>53.91</v>
      </c>
      <c r="I37" s="17">
        <f t="shared" si="2"/>
        <v>2053.9699999999998</v>
      </c>
      <c r="J37" s="5"/>
      <c r="K37" s="5"/>
    </row>
    <row r="38" spans="1:11" s="4" customFormat="1" ht="42.75">
      <c r="A38" s="53" t="s">
        <v>164</v>
      </c>
      <c r="B38" s="54" t="s">
        <v>288</v>
      </c>
      <c r="C38" s="75" t="s">
        <v>289</v>
      </c>
      <c r="D38" s="56" t="s">
        <v>122</v>
      </c>
      <c r="E38" s="16">
        <v>39.380000000000003</v>
      </c>
      <c r="F38" s="17">
        <v>42.32</v>
      </c>
      <c r="G38" s="17">
        <f t="shared" si="0"/>
        <v>1666.56</v>
      </c>
      <c r="H38" s="17">
        <f t="shared" si="1"/>
        <v>53.29</v>
      </c>
      <c r="I38" s="17">
        <f t="shared" si="2"/>
        <v>2098.56</v>
      </c>
      <c r="J38" s="5"/>
      <c r="K38" s="5"/>
    </row>
    <row r="39" spans="1:11" s="6" customFormat="1" ht="57">
      <c r="A39" s="53" t="s">
        <v>165</v>
      </c>
      <c r="B39" s="54" t="s">
        <v>166</v>
      </c>
      <c r="C39" s="57" t="s">
        <v>167</v>
      </c>
      <c r="D39" s="56" t="s">
        <v>126</v>
      </c>
      <c r="E39" s="16">
        <v>0.77</v>
      </c>
      <c r="F39" s="17">
        <v>611.95000000000005</v>
      </c>
      <c r="G39" s="17">
        <f t="shared" si="0"/>
        <v>471.2</v>
      </c>
      <c r="H39" s="17">
        <f t="shared" si="1"/>
        <v>770.57</v>
      </c>
      <c r="I39" s="17">
        <f t="shared" si="2"/>
        <v>593.34</v>
      </c>
      <c r="J39" s="7"/>
      <c r="K39" s="7"/>
    </row>
    <row r="40" spans="1:11" s="4" customFormat="1" ht="15">
      <c r="A40" s="63" t="s">
        <v>71</v>
      </c>
      <c r="B40" s="68"/>
      <c r="C40" s="64" t="s">
        <v>75</v>
      </c>
      <c r="D40" s="65"/>
      <c r="E40" s="69"/>
      <c r="F40" s="67"/>
      <c r="G40" s="47">
        <f>ROUND(SUM(G41:G50),2)</f>
        <v>6401.85</v>
      </c>
      <c r="H40" s="47"/>
      <c r="I40" s="47">
        <f>ROUND(SUM(I41:I50),2)</f>
        <v>8061.24</v>
      </c>
      <c r="J40" s="5"/>
      <c r="K40" s="5"/>
    </row>
    <row r="41" spans="1:11" s="4" customFormat="1" ht="71.25">
      <c r="A41" s="53" t="s">
        <v>72</v>
      </c>
      <c r="B41" s="54" t="s">
        <v>168</v>
      </c>
      <c r="C41" s="80" t="s">
        <v>169</v>
      </c>
      <c r="D41" s="56" t="s">
        <v>56</v>
      </c>
      <c r="E41" s="16">
        <v>1</v>
      </c>
      <c r="F41" s="17">
        <v>224.95</v>
      </c>
      <c r="G41" s="17">
        <f t="shared" si="0"/>
        <v>224.95</v>
      </c>
      <c r="H41" s="17">
        <f t="shared" si="1"/>
        <v>283.26</v>
      </c>
      <c r="I41" s="17">
        <f t="shared" si="2"/>
        <v>283.26</v>
      </c>
      <c r="J41" s="5"/>
      <c r="K41" s="5"/>
    </row>
    <row r="42" spans="1:11" s="4" customFormat="1" ht="42.75">
      <c r="A42" s="239" t="s">
        <v>73</v>
      </c>
      <c r="B42" s="53" t="s">
        <v>580</v>
      </c>
      <c r="C42" s="57" t="s">
        <v>581</v>
      </c>
      <c r="D42" s="56" t="s">
        <v>56</v>
      </c>
      <c r="E42" s="16">
        <v>1</v>
      </c>
      <c r="F42" s="17">
        <v>23.95</v>
      </c>
      <c r="G42" s="17">
        <f t="shared" si="0"/>
        <v>23.95</v>
      </c>
      <c r="H42" s="17">
        <f t="shared" si="1"/>
        <v>30.16</v>
      </c>
      <c r="I42" s="17">
        <f t="shared" si="2"/>
        <v>30.16</v>
      </c>
      <c r="J42" s="5"/>
      <c r="K42" s="5"/>
    </row>
    <row r="43" spans="1:11" s="6" customFormat="1" ht="42.75">
      <c r="A43" s="53" t="s">
        <v>99</v>
      </c>
      <c r="B43" s="54" t="s">
        <v>602</v>
      </c>
      <c r="C43" s="80" t="s">
        <v>603</v>
      </c>
      <c r="D43" s="56" t="s">
        <v>56</v>
      </c>
      <c r="E43" s="16">
        <v>2</v>
      </c>
      <c r="F43" s="17">
        <v>533.82000000000005</v>
      </c>
      <c r="G43" s="17">
        <f t="shared" si="0"/>
        <v>1067.6400000000001</v>
      </c>
      <c r="H43" s="17">
        <f t="shared" si="1"/>
        <v>672.19</v>
      </c>
      <c r="I43" s="17">
        <f t="shared" si="2"/>
        <v>1344.38</v>
      </c>
      <c r="J43" s="202" t="s">
        <v>604</v>
      </c>
      <c r="K43" s="7"/>
    </row>
    <row r="44" spans="1:11" s="4" customFormat="1" ht="27" customHeight="1">
      <c r="A44" s="53" t="s">
        <v>103</v>
      </c>
      <c r="B44" s="54" t="s">
        <v>170</v>
      </c>
      <c r="C44" s="57" t="s">
        <v>171</v>
      </c>
      <c r="D44" s="56" t="s">
        <v>56</v>
      </c>
      <c r="E44" s="16">
        <v>2</v>
      </c>
      <c r="F44" s="17">
        <v>229.38</v>
      </c>
      <c r="G44" s="17">
        <f t="shared" si="0"/>
        <v>458.76</v>
      </c>
      <c r="H44" s="17">
        <f t="shared" si="1"/>
        <v>288.83999999999997</v>
      </c>
      <c r="I44" s="17">
        <f t="shared" si="2"/>
        <v>577.67999999999995</v>
      </c>
      <c r="J44" s="5"/>
      <c r="K44" s="5"/>
    </row>
    <row r="45" spans="1:11" s="4" customFormat="1" ht="42.75">
      <c r="A45" s="239" t="s">
        <v>172</v>
      </c>
      <c r="B45" s="53" t="s">
        <v>588</v>
      </c>
      <c r="C45" s="57" t="s">
        <v>589</v>
      </c>
      <c r="D45" s="56" t="s">
        <v>56</v>
      </c>
      <c r="E45" s="16">
        <v>2</v>
      </c>
      <c r="F45" s="17">
        <v>25.18</v>
      </c>
      <c r="G45" s="17">
        <f t="shared" si="0"/>
        <v>50.36</v>
      </c>
      <c r="H45" s="17">
        <f t="shared" si="1"/>
        <v>31.71</v>
      </c>
      <c r="I45" s="17">
        <f t="shared" si="2"/>
        <v>63.42</v>
      </c>
      <c r="J45" s="5"/>
      <c r="K45" s="5"/>
    </row>
    <row r="46" spans="1:11" s="4" customFormat="1" ht="30.75" customHeight="1">
      <c r="A46" s="53" t="s">
        <v>173</v>
      </c>
      <c r="B46" s="54" t="s">
        <v>174</v>
      </c>
      <c r="C46" s="57" t="s">
        <v>175</v>
      </c>
      <c r="D46" s="56" t="s">
        <v>56</v>
      </c>
      <c r="E46" s="16">
        <v>2</v>
      </c>
      <c r="F46" s="17">
        <v>63.57</v>
      </c>
      <c r="G46" s="17">
        <f t="shared" si="0"/>
        <v>127.14</v>
      </c>
      <c r="H46" s="17">
        <f t="shared" si="1"/>
        <v>80.05</v>
      </c>
      <c r="I46" s="17">
        <f t="shared" si="2"/>
        <v>160.1</v>
      </c>
      <c r="J46" s="5"/>
      <c r="K46" s="5"/>
    </row>
    <row r="47" spans="1:11" s="6" customFormat="1" ht="57">
      <c r="A47" s="53" t="s">
        <v>176</v>
      </c>
      <c r="B47" s="54" t="s">
        <v>177</v>
      </c>
      <c r="C47" s="55" t="s">
        <v>178</v>
      </c>
      <c r="D47" s="56" t="s">
        <v>56</v>
      </c>
      <c r="E47" s="16">
        <v>1</v>
      </c>
      <c r="F47" s="17">
        <v>74.92</v>
      </c>
      <c r="G47" s="17">
        <f t="shared" si="0"/>
        <v>74.92</v>
      </c>
      <c r="H47" s="17">
        <f t="shared" si="1"/>
        <v>94.34</v>
      </c>
      <c r="I47" s="17">
        <f t="shared" si="2"/>
        <v>94.34</v>
      </c>
      <c r="J47" s="7"/>
      <c r="K47" s="7"/>
    </row>
    <row r="48" spans="1:11" s="6" customFormat="1" ht="57">
      <c r="A48" s="53" t="s">
        <v>179</v>
      </c>
      <c r="B48" s="54" t="s">
        <v>274</v>
      </c>
      <c r="C48" s="55" t="s">
        <v>275</v>
      </c>
      <c r="D48" s="56" t="s">
        <v>56</v>
      </c>
      <c r="E48" s="16">
        <v>2</v>
      </c>
      <c r="F48" s="17">
        <v>74.739999999999995</v>
      </c>
      <c r="G48" s="17">
        <f t="shared" si="0"/>
        <v>149.47999999999999</v>
      </c>
      <c r="H48" s="17">
        <f t="shared" si="1"/>
        <v>94.11</v>
      </c>
      <c r="I48" s="17">
        <f t="shared" si="2"/>
        <v>188.22</v>
      </c>
      <c r="J48" s="202" t="s">
        <v>479</v>
      </c>
      <c r="K48" s="7"/>
    </row>
    <row r="49" spans="1:11" s="6" customFormat="1" ht="42.75">
      <c r="A49" s="53" t="s">
        <v>182</v>
      </c>
      <c r="B49" s="54" t="s">
        <v>180</v>
      </c>
      <c r="C49" s="57" t="s">
        <v>181</v>
      </c>
      <c r="D49" s="56" t="s">
        <v>122</v>
      </c>
      <c r="E49" s="16">
        <v>6.18</v>
      </c>
      <c r="F49" s="17">
        <v>567.41999999999996</v>
      </c>
      <c r="G49" s="17">
        <f t="shared" si="0"/>
        <v>3506.66</v>
      </c>
      <c r="H49" s="17">
        <f t="shared" si="1"/>
        <v>714.5</v>
      </c>
      <c r="I49" s="17">
        <f t="shared" si="2"/>
        <v>4415.6099999999997</v>
      </c>
      <c r="J49" s="7"/>
      <c r="K49" s="7"/>
    </row>
    <row r="50" spans="1:11" s="4" customFormat="1" ht="28.5">
      <c r="A50" s="239" t="s">
        <v>273</v>
      </c>
      <c r="B50" s="53" t="s">
        <v>590</v>
      </c>
      <c r="C50" s="55" t="s">
        <v>591</v>
      </c>
      <c r="D50" s="56" t="s">
        <v>122</v>
      </c>
      <c r="E50" s="16">
        <v>6.18</v>
      </c>
      <c r="F50" s="17">
        <v>116.18</v>
      </c>
      <c r="G50" s="17">
        <f t="shared" si="0"/>
        <v>717.99</v>
      </c>
      <c r="H50" s="17">
        <f t="shared" si="1"/>
        <v>146.29</v>
      </c>
      <c r="I50" s="17">
        <f t="shared" si="2"/>
        <v>904.07</v>
      </c>
      <c r="J50" s="5"/>
      <c r="K50" s="5"/>
    </row>
    <row r="51" spans="1:11" s="4" customFormat="1" ht="15">
      <c r="A51" s="63" t="s">
        <v>74</v>
      </c>
      <c r="B51" s="68"/>
      <c r="C51" s="64" t="s">
        <v>383</v>
      </c>
      <c r="D51" s="65"/>
      <c r="E51" s="69"/>
      <c r="F51" s="67"/>
      <c r="G51" s="47">
        <f>ROUND(SUM(G52:G54),2)</f>
        <v>3235.12</v>
      </c>
      <c r="H51" s="47"/>
      <c r="I51" s="47">
        <f>ROUND(SUM(I52:I54),2)</f>
        <v>4072.76</v>
      </c>
      <c r="J51" s="5"/>
      <c r="K51" s="5"/>
    </row>
    <row r="52" spans="1:11" s="6" customFormat="1" ht="28.5">
      <c r="A52" s="53" t="s">
        <v>76</v>
      </c>
      <c r="B52" s="54" t="s">
        <v>183</v>
      </c>
      <c r="C52" s="57" t="s">
        <v>184</v>
      </c>
      <c r="D52" s="56" t="s">
        <v>122</v>
      </c>
      <c r="E52" s="16">
        <v>218.1</v>
      </c>
      <c r="F52" s="17">
        <v>11.55</v>
      </c>
      <c r="G52" s="17">
        <f t="shared" si="0"/>
        <v>2519.06</v>
      </c>
      <c r="H52" s="17">
        <f t="shared" si="1"/>
        <v>14.54</v>
      </c>
      <c r="I52" s="17">
        <f t="shared" si="2"/>
        <v>3171.17</v>
      </c>
      <c r="J52" s="5" t="s">
        <v>480</v>
      </c>
      <c r="K52" s="7"/>
    </row>
    <row r="53" spans="1:11" s="4" customFormat="1" ht="46.5" customHeight="1">
      <c r="A53" s="53" t="s">
        <v>77</v>
      </c>
      <c r="B53" s="54" t="s">
        <v>293</v>
      </c>
      <c r="C53" s="57" t="s">
        <v>297</v>
      </c>
      <c r="D53" s="56" t="s">
        <v>122</v>
      </c>
      <c r="E53" s="23">
        <v>8.4</v>
      </c>
      <c r="F53" s="17">
        <v>10.72</v>
      </c>
      <c r="G53" s="17">
        <f t="shared" si="0"/>
        <v>90.05</v>
      </c>
      <c r="H53" s="17">
        <f t="shared" si="1"/>
        <v>13.5</v>
      </c>
      <c r="I53" s="17">
        <f t="shared" si="2"/>
        <v>113.4</v>
      </c>
      <c r="J53" s="5" t="s">
        <v>292</v>
      </c>
      <c r="K53" s="5"/>
    </row>
    <row r="54" spans="1:11" s="4" customFormat="1" ht="71.25">
      <c r="A54" s="53" t="s">
        <v>78</v>
      </c>
      <c r="B54" s="54" t="s">
        <v>294</v>
      </c>
      <c r="C54" s="57" t="s">
        <v>295</v>
      </c>
      <c r="D54" s="56" t="s">
        <v>122</v>
      </c>
      <c r="E54" s="23">
        <v>19.079999999999998</v>
      </c>
      <c r="F54" s="17">
        <v>32.81</v>
      </c>
      <c r="G54" s="17">
        <f t="shared" si="0"/>
        <v>626.01</v>
      </c>
      <c r="H54" s="17">
        <f t="shared" si="1"/>
        <v>41.31</v>
      </c>
      <c r="I54" s="17">
        <f t="shared" si="2"/>
        <v>788.19</v>
      </c>
      <c r="J54" s="5" t="s">
        <v>296</v>
      </c>
      <c r="K54" s="5"/>
    </row>
    <row r="55" spans="1:11" s="4" customFormat="1" ht="15">
      <c r="A55" s="63" t="s">
        <v>79</v>
      </c>
      <c r="B55" s="68"/>
      <c r="C55" s="64" t="s">
        <v>185</v>
      </c>
      <c r="D55" s="65"/>
      <c r="E55" s="69"/>
      <c r="F55" s="67"/>
      <c r="G55" s="47">
        <f>ROUND(SUM(G56:G68),2)</f>
        <v>3038.6</v>
      </c>
      <c r="H55" s="47"/>
      <c r="I55" s="47">
        <f>ROUND(SUM(I56:I68),2)</f>
        <v>3789.95</v>
      </c>
      <c r="J55" s="5"/>
      <c r="K55" s="5"/>
    </row>
    <row r="56" spans="1:11" s="6" customFormat="1" ht="28.5">
      <c r="A56" s="53" t="s">
        <v>80</v>
      </c>
      <c r="B56" s="53" t="s">
        <v>598</v>
      </c>
      <c r="C56" s="57" t="s">
        <v>599</v>
      </c>
      <c r="D56" s="56" t="s">
        <v>126</v>
      </c>
      <c r="E56" s="16">
        <v>5.03</v>
      </c>
      <c r="F56" s="17">
        <v>2.38</v>
      </c>
      <c r="G56" s="17">
        <f t="shared" si="0"/>
        <v>11.97</v>
      </c>
      <c r="H56" s="17">
        <f t="shared" si="1"/>
        <v>3</v>
      </c>
      <c r="I56" s="17">
        <f t="shared" si="2"/>
        <v>15.09</v>
      </c>
      <c r="J56" s="7"/>
      <c r="K56" s="7"/>
    </row>
    <row r="57" spans="1:11" s="4" customFormat="1" ht="69.75" customHeight="1">
      <c r="A57" s="53" t="s">
        <v>81</v>
      </c>
      <c r="B57" s="54" t="s">
        <v>298</v>
      </c>
      <c r="C57" s="57" t="s">
        <v>299</v>
      </c>
      <c r="D57" s="56" t="s">
        <v>56</v>
      </c>
      <c r="E57" s="16">
        <v>3</v>
      </c>
      <c r="F57" s="17">
        <v>467.51</v>
      </c>
      <c r="G57" s="17">
        <f t="shared" si="0"/>
        <v>1402.53</v>
      </c>
      <c r="H57" s="17">
        <f t="shared" si="1"/>
        <v>588.69000000000005</v>
      </c>
      <c r="I57" s="17">
        <f t="shared" si="2"/>
        <v>1766.07</v>
      </c>
      <c r="J57" s="5"/>
      <c r="K57" s="5"/>
    </row>
    <row r="58" spans="1:11" s="4" customFormat="1" ht="42.75">
      <c r="A58" s="53" t="s">
        <v>100</v>
      </c>
      <c r="B58" s="54" t="s">
        <v>186</v>
      </c>
      <c r="C58" s="57" t="s">
        <v>187</v>
      </c>
      <c r="D58" s="56" t="s">
        <v>126</v>
      </c>
      <c r="E58" s="16">
        <v>0.39</v>
      </c>
      <c r="F58" s="17">
        <v>459.85</v>
      </c>
      <c r="G58" s="17">
        <f t="shared" si="0"/>
        <v>179.34</v>
      </c>
      <c r="H58" s="17">
        <f t="shared" si="1"/>
        <v>579.04</v>
      </c>
      <c r="I58" s="17">
        <f t="shared" si="2"/>
        <v>225.83</v>
      </c>
      <c r="J58" s="5"/>
      <c r="K58" s="5"/>
    </row>
    <row r="59" spans="1:11" s="4" customFormat="1" ht="14.25">
      <c r="A59" s="53" t="s">
        <v>188</v>
      </c>
      <c r="B59" s="54" t="s">
        <v>189</v>
      </c>
      <c r="C59" s="55" t="s">
        <v>190</v>
      </c>
      <c r="D59" s="56" t="s">
        <v>191</v>
      </c>
      <c r="E59" s="16">
        <v>22.14</v>
      </c>
      <c r="F59" s="17">
        <v>10.91</v>
      </c>
      <c r="G59" s="17">
        <f t="shared" si="0"/>
        <v>241.55</v>
      </c>
      <c r="H59" s="17">
        <f>ROUND(F59*$K$7,2)</f>
        <v>12.1</v>
      </c>
      <c r="I59" s="17">
        <f t="shared" si="2"/>
        <v>267.89</v>
      </c>
      <c r="J59" s="5"/>
      <c r="K59" s="5"/>
    </row>
    <row r="60" spans="1:11" s="4" customFormat="1" ht="42.75">
      <c r="A60" s="53" t="s">
        <v>192</v>
      </c>
      <c r="B60" s="54" t="s">
        <v>300</v>
      </c>
      <c r="C60" s="75" t="s">
        <v>301</v>
      </c>
      <c r="D60" s="56" t="s">
        <v>126</v>
      </c>
      <c r="E60" s="16">
        <v>2.4300000000000002</v>
      </c>
      <c r="F60" s="17">
        <v>13.53</v>
      </c>
      <c r="G60" s="17">
        <f t="shared" si="0"/>
        <v>32.880000000000003</v>
      </c>
      <c r="H60" s="17">
        <f t="shared" si="1"/>
        <v>17.04</v>
      </c>
      <c r="I60" s="17">
        <f t="shared" si="2"/>
        <v>41.41</v>
      </c>
      <c r="J60" s="5"/>
      <c r="K60" s="5"/>
    </row>
    <row r="61" spans="1:11" s="4" customFormat="1" ht="57">
      <c r="A61" s="53" t="s">
        <v>193</v>
      </c>
      <c r="B61" s="54" t="s">
        <v>302</v>
      </c>
      <c r="C61" s="57" t="s">
        <v>303</v>
      </c>
      <c r="D61" s="56" t="s">
        <v>122</v>
      </c>
      <c r="E61" s="16">
        <v>2.35</v>
      </c>
      <c r="F61" s="17">
        <v>15.92</v>
      </c>
      <c r="G61" s="17">
        <f t="shared" si="0"/>
        <v>37.409999999999997</v>
      </c>
      <c r="H61" s="17">
        <f t="shared" si="1"/>
        <v>20.05</v>
      </c>
      <c r="I61" s="17">
        <f t="shared" si="2"/>
        <v>47.12</v>
      </c>
      <c r="J61" s="5"/>
      <c r="K61" s="5"/>
    </row>
    <row r="62" spans="1:11" s="6" customFormat="1" ht="42.75">
      <c r="A62" s="53" t="s">
        <v>194</v>
      </c>
      <c r="B62" s="54" t="s">
        <v>186</v>
      </c>
      <c r="C62" s="57" t="s">
        <v>195</v>
      </c>
      <c r="D62" s="56" t="s">
        <v>126</v>
      </c>
      <c r="E62" s="16">
        <v>0.3</v>
      </c>
      <c r="F62" s="17">
        <v>459.85</v>
      </c>
      <c r="G62" s="17">
        <f t="shared" si="0"/>
        <v>137.96</v>
      </c>
      <c r="H62" s="17">
        <f t="shared" si="1"/>
        <v>579.04</v>
      </c>
      <c r="I62" s="17">
        <f t="shared" si="2"/>
        <v>173.71</v>
      </c>
      <c r="J62" s="7"/>
      <c r="K62" s="7"/>
    </row>
    <row r="63" spans="1:11" s="6" customFormat="1" ht="42.75">
      <c r="A63" s="53" t="s">
        <v>196</v>
      </c>
      <c r="B63" s="54" t="s">
        <v>304</v>
      </c>
      <c r="C63" s="57" t="s">
        <v>305</v>
      </c>
      <c r="D63" s="56" t="s">
        <v>126</v>
      </c>
      <c r="E63" s="16">
        <v>0.3</v>
      </c>
      <c r="F63" s="17">
        <v>150.65</v>
      </c>
      <c r="G63" s="17">
        <f t="shared" si="0"/>
        <v>45.2</v>
      </c>
      <c r="H63" s="17">
        <f t="shared" si="1"/>
        <v>189.7</v>
      </c>
      <c r="I63" s="17">
        <f t="shared" si="2"/>
        <v>56.91</v>
      </c>
      <c r="J63" s="7"/>
      <c r="K63" s="7"/>
    </row>
    <row r="64" spans="1:11" s="4" customFormat="1" ht="57">
      <c r="A64" s="53" t="s">
        <v>197</v>
      </c>
      <c r="B64" s="72" t="s">
        <v>131</v>
      </c>
      <c r="C64" s="55" t="s">
        <v>199</v>
      </c>
      <c r="D64" s="56" t="s">
        <v>122</v>
      </c>
      <c r="E64" s="16">
        <v>8.9</v>
      </c>
      <c r="F64" s="17">
        <f>F19</f>
        <v>66.290000000000006</v>
      </c>
      <c r="G64" s="17">
        <f t="shared" si="0"/>
        <v>589.98</v>
      </c>
      <c r="H64" s="17">
        <f t="shared" si="1"/>
        <v>83.47</v>
      </c>
      <c r="I64" s="17">
        <f t="shared" si="2"/>
        <v>742.88</v>
      </c>
      <c r="J64" s="5" t="s">
        <v>308</v>
      </c>
      <c r="K64" s="5"/>
    </row>
    <row r="65" spans="1:11" s="4" customFormat="1" ht="57">
      <c r="A65" s="53" t="s">
        <v>200</v>
      </c>
      <c r="B65" s="54" t="s">
        <v>138</v>
      </c>
      <c r="C65" s="57" t="s">
        <v>201</v>
      </c>
      <c r="D65" s="56" t="s">
        <v>122</v>
      </c>
      <c r="E65" s="16">
        <v>8.1</v>
      </c>
      <c r="F65" s="17">
        <v>3.25</v>
      </c>
      <c r="G65" s="17">
        <f t="shared" si="0"/>
        <v>26.33</v>
      </c>
      <c r="H65" s="17">
        <f t="shared" si="1"/>
        <v>4.09</v>
      </c>
      <c r="I65" s="17">
        <f t="shared" si="2"/>
        <v>33.130000000000003</v>
      </c>
      <c r="J65" s="5"/>
      <c r="K65" s="5"/>
    </row>
    <row r="66" spans="1:11" s="4" customFormat="1" ht="42.75">
      <c r="A66" s="53" t="s">
        <v>202</v>
      </c>
      <c r="B66" s="54" t="s">
        <v>306</v>
      </c>
      <c r="C66" s="57" t="s">
        <v>307</v>
      </c>
      <c r="D66" s="56" t="s">
        <v>122</v>
      </c>
      <c r="E66" s="16">
        <v>9.7200000000000006</v>
      </c>
      <c r="F66" s="17">
        <v>21.75</v>
      </c>
      <c r="G66" s="17">
        <f t="shared" si="0"/>
        <v>211.41</v>
      </c>
      <c r="H66" s="17">
        <f t="shared" si="1"/>
        <v>27.39</v>
      </c>
      <c r="I66" s="17">
        <f t="shared" si="2"/>
        <v>266.23</v>
      </c>
      <c r="J66" s="5"/>
      <c r="K66" s="5"/>
    </row>
    <row r="67" spans="1:11" s="4" customFormat="1" ht="45" customHeight="1">
      <c r="A67" s="53" t="s">
        <v>203</v>
      </c>
      <c r="B67" s="54" t="s">
        <v>204</v>
      </c>
      <c r="C67" s="55" t="s">
        <v>205</v>
      </c>
      <c r="D67" s="56" t="s">
        <v>106</v>
      </c>
      <c r="E67" s="16">
        <v>3</v>
      </c>
      <c r="F67" s="17">
        <v>21.68</v>
      </c>
      <c r="G67" s="17">
        <f t="shared" si="0"/>
        <v>65.040000000000006</v>
      </c>
      <c r="H67" s="17">
        <f t="shared" si="1"/>
        <v>27.3</v>
      </c>
      <c r="I67" s="17">
        <f t="shared" si="2"/>
        <v>81.900000000000006</v>
      </c>
      <c r="J67" s="5"/>
      <c r="K67" s="5"/>
    </row>
    <row r="68" spans="1:11" s="4" customFormat="1" ht="57">
      <c r="A68" s="53" t="s">
        <v>206</v>
      </c>
      <c r="B68" s="54" t="s">
        <v>207</v>
      </c>
      <c r="C68" s="55" t="s">
        <v>208</v>
      </c>
      <c r="D68" s="56" t="s">
        <v>56</v>
      </c>
      <c r="E68" s="16">
        <v>2</v>
      </c>
      <c r="F68" s="17">
        <v>28.5</v>
      </c>
      <c r="G68" s="17">
        <f t="shared" si="0"/>
        <v>57</v>
      </c>
      <c r="H68" s="17">
        <f t="shared" si="1"/>
        <v>35.89</v>
      </c>
      <c r="I68" s="17">
        <f t="shared" si="2"/>
        <v>71.78</v>
      </c>
      <c r="J68" s="5"/>
      <c r="K68" s="5"/>
    </row>
    <row r="69" spans="1:11" s="6" customFormat="1" ht="15">
      <c r="A69" s="63" t="s">
        <v>82</v>
      </c>
      <c r="B69" s="68"/>
      <c r="C69" s="64" t="s">
        <v>209</v>
      </c>
      <c r="D69" s="65"/>
      <c r="E69" s="46"/>
      <c r="F69" s="47"/>
      <c r="G69" s="47">
        <f>ROUND(SUM(G70:G78),2)</f>
        <v>1683.92</v>
      </c>
      <c r="H69" s="47"/>
      <c r="I69" s="47">
        <f>ROUND(SUM(I70:I78),2)</f>
        <v>2086.27</v>
      </c>
      <c r="J69" s="7"/>
      <c r="K69" s="7"/>
    </row>
    <row r="70" spans="1:11" s="4" customFormat="1" ht="43.5" customHeight="1">
      <c r="A70" s="239" t="s">
        <v>83</v>
      </c>
      <c r="B70" s="53" t="s">
        <v>598</v>
      </c>
      <c r="C70" s="57" t="s">
        <v>599</v>
      </c>
      <c r="D70" s="56" t="s">
        <v>126</v>
      </c>
      <c r="E70" s="16">
        <v>9.4</v>
      </c>
      <c r="F70" s="17">
        <f>F56</f>
        <v>2.38</v>
      </c>
      <c r="G70" s="17">
        <f t="shared" si="0"/>
        <v>22.37</v>
      </c>
      <c r="H70" s="17">
        <f t="shared" si="1"/>
        <v>3</v>
      </c>
      <c r="I70" s="17">
        <f t="shared" si="2"/>
        <v>28.2</v>
      </c>
      <c r="J70" s="5" t="s">
        <v>308</v>
      </c>
      <c r="K70" s="5"/>
    </row>
    <row r="71" spans="1:11" s="4" customFormat="1" ht="27" customHeight="1">
      <c r="A71" s="53" t="s">
        <v>84</v>
      </c>
      <c r="B71" s="54" t="s">
        <v>128</v>
      </c>
      <c r="C71" s="57" t="s">
        <v>129</v>
      </c>
      <c r="D71" s="56" t="s">
        <v>126</v>
      </c>
      <c r="E71" s="16">
        <v>0.04</v>
      </c>
      <c r="F71" s="17">
        <f>F18</f>
        <v>306.68</v>
      </c>
      <c r="G71" s="17">
        <f t="shared" si="0"/>
        <v>12.27</v>
      </c>
      <c r="H71" s="17">
        <f t="shared" si="1"/>
        <v>386.17</v>
      </c>
      <c r="I71" s="17">
        <f t="shared" si="2"/>
        <v>15.45</v>
      </c>
      <c r="J71" s="5" t="s">
        <v>308</v>
      </c>
      <c r="K71" s="5"/>
    </row>
    <row r="72" spans="1:11" s="6" customFormat="1" ht="57">
      <c r="A72" s="53" t="s">
        <v>85</v>
      </c>
      <c r="B72" s="72" t="s">
        <v>131</v>
      </c>
      <c r="C72" s="55" t="s">
        <v>210</v>
      </c>
      <c r="D72" s="56" t="s">
        <v>122</v>
      </c>
      <c r="E72" s="16">
        <v>14.17</v>
      </c>
      <c r="F72" s="17">
        <f>F19</f>
        <v>66.290000000000006</v>
      </c>
      <c r="G72" s="17">
        <f t="shared" si="0"/>
        <v>939.33</v>
      </c>
      <c r="H72" s="17">
        <f t="shared" si="1"/>
        <v>83.47</v>
      </c>
      <c r="I72" s="17">
        <f t="shared" si="2"/>
        <v>1182.77</v>
      </c>
      <c r="J72" s="5" t="s">
        <v>308</v>
      </c>
      <c r="K72" s="7"/>
    </row>
    <row r="73" spans="1:11" s="4" customFormat="1" ht="14.25">
      <c r="A73" s="53" t="s">
        <v>211</v>
      </c>
      <c r="B73" s="54" t="s">
        <v>189</v>
      </c>
      <c r="C73" s="55" t="s">
        <v>190</v>
      </c>
      <c r="D73" s="56" t="s">
        <v>191</v>
      </c>
      <c r="E73" s="16">
        <v>20.84</v>
      </c>
      <c r="F73" s="17">
        <f>F59</f>
        <v>10.91</v>
      </c>
      <c r="G73" s="17">
        <f t="shared" si="0"/>
        <v>227.36</v>
      </c>
      <c r="H73" s="17">
        <f>ROUND(F73*$K$7,2)</f>
        <v>12.1</v>
      </c>
      <c r="I73" s="17">
        <f t="shared" si="2"/>
        <v>252.16</v>
      </c>
      <c r="J73" s="5" t="s">
        <v>308</v>
      </c>
      <c r="K73" s="5"/>
    </row>
    <row r="74" spans="1:11" s="4" customFormat="1" ht="42.75">
      <c r="A74" s="53" t="s">
        <v>212</v>
      </c>
      <c r="B74" s="54" t="s">
        <v>300</v>
      </c>
      <c r="C74" s="75" t="s">
        <v>301</v>
      </c>
      <c r="D74" s="56" t="s">
        <v>126</v>
      </c>
      <c r="E74" s="16">
        <v>3.73</v>
      </c>
      <c r="F74" s="17">
        <f>F60</f>
        <v>13.53</v>
      </c>
      <c r="G74" s="17">
        <f t="shared" si="0"/>
        <v>50.47</v>
      </c>
      <c r="H74" s="17">
        <f t="shared" si="1"/>
        <v>17.04</v>
      </c>
      <c r="I74" s="17">
        <f t="shared" si="2"/>
        <v>63.56</v>
      </c>
      <c r="J74" s="5" t="s">
        <v>308</v>
      </c>
      <c r="K74" s="5"/>
    </row>
    <row r="75" spans="1:11" s="4" customFormat="1" ht="57">
      <c r="A75" s="53" t="s">
        <v>213</v>
      </c>
      <c r="B75" s="54" t="s">
        <v>302</v>
      </c>
      <c r="C75" s="57" t="s">
        <v>303</v>
      </c>
      <c r="D75" s="56" t="s">
        <v>122</v>
      </c>
      <c r="E75" s="16">
        <v>2.31</v>
      </c>
      <c r="F75" s="17">
        <f>F61</f>
        <v>15.92</v>
      </c>
      <c r="G75" s="17">
        <f t="shared" ref="G75:G106" si="3">ROUND(E75*F75,2)</f>
        <v>36.78</v>
      </c>
      <c r="H75" s="17">
        <f t="shared" ref="H75:H106" si="4">ROUND(F75*$J$7,2)</f>
        <v>20.05</v>
      </c>
      <c r="I75" s="17">
        <f t="shared" si="2"/>
        <v>46.32</v>
      </c>
      <c r="J75" s="5" t="s">
        <v>308</v>
      </c>
      <c r="K75" s="5"/>
    </row>
    <row r="76" spans="1:11" s="4" customFormat="1" ht="42.75">
      <c r="A76" s="53" t="s">
        <v>214</v>
      </c>
      <c r="B76" s="54" t="s">
        <v>186</v>
      </c>
      <c r="C76" s="57" t="s">
        <v>195</v>
      </c>
      <c r="D76" s="56" t="s">
        <v>126</v>
      </c>
      <c r="E76" s="16">
        <v>0.27</v>
      </c>
      <c r="F76" s="17">
        <f>F62</f>
        <v>459.85</v>
      </c>
      <c r="G76" s="17">
        <f t="shared" si="3"/>
        <v>124.16</v>
      </c>
      <c r="H76" s="17">
        <f t="shared" si="4"/>
        <v>579.04</v>
      </c>
      <c r="I76" s="17">
        <f t="shared" ref="I76:I106" si="5">ROUND(H76*E76,2)</f>
        <v>156.34</v>
      </c>
      <c r="J76" s="5" t="s">
        <v>308</v>
      </c>
      <c r="K76" s="5"/>
    </row>
    <row r="77" spans="1:11" s="4" customFormat="1" ht="42.75">
      <c r="A77" s="53" t="s">
        <v>215</v>
      </c>
      <c r="B77" s="54" t="s">
        <v>304</v>
      </c>
      <c r="C77" s="57" t="s">
        <v>305</v>
      </c>
      <c r="D77" s="56" t="s">
        <v>126</v>
      </c>
      <c r="E77" s="16">
        <v>0.27</v>
      </c>
      <c r="F77" s="17">
        <f>F63</f>
        <v>150.65</v>
      </c>
      <c r="G77" s="17">
        <f t="shared" si="3"/>
        <v>40.68</v>
      </c>
      <c r="H77" s="17">
        <f t="shared" si="4"/>
        <v>189.7</v>
      </c>
      <c r="I77" s="17">
        <f t="shared" si="5"/>
        <v>51.22</v>
      </c>
      <c r="J77" s="5" t="s">
        <v>308</v>
      </c>
      <c r="K77" s="5"/>
    </row>
    <row r="78" spans="1:11" s="4" customFormat="1" ht="42.75">
      <c r="A78" s="53" t="s">
        <v>216</v>
      </c>
      <c r="B78" s="54" t="s">
        <v>310</v>
      </c>
      <c r="C78" s="57" t="s">
        <v>311</v>
      </c>
      <c r="D78" s="56" t="s">
        <v>126</v>
      </c>
      <c r="E78" s="16">
        <v>2.65</v>
      </c>
      <c r="F78" s="17">
        <v>86.98</v>
      </c>
      <c r="G78" s="17">
        <f t="shared" si="3"/>
        <v>230.5</v>
      </c>
      <c r="H78" s="17">
        <f t="shared" si="4"/>
        <v>109.53</v>
      </c>
      <c r="I78" s="17">
        <f t="shared" si="5"/>
        <v>290.25</v>
      </c>
      <c r="J78" s="5"/>
      <c r="K78" s="5"/>
    </row>
    <row r="79" spans="1:11" s="4" customFormat="1" ht="15">
      <c r="A79" s="63" t="s">
        <v>86</v>
      </c>
      <c r="B79" s="68"/>
      <c r="C79" s="64" t="s">
        <v>217</v>
      </c>
      <c r="D79" s="70"/>
      <c r="E79" s="71"/>
      <c r="F79" s="47"/>
      <c r="G79" s="47">
        <f>ROUND(SUM(G80:G88),2)</f>
        <v>2202.96</v>
      </c>
      <c r="H79" s="47"/>
      <c r="I79" s="47">
        <f>ROUND(SUM(I80:I88),2)</f>
        <v>2764.68</v>
      </c>
      <c r="J79" s="5"/>
      <c r="K79" s="5"/>
    </row>
    <row r="80" spans="1:11" s="4" customFormat="1" ht="57">
      <c r="A80" s="53" t="s">
        <v>87</v>
      </c>
      <c r="B80" s="72" t="s">
        <v>150</v>
      </c>
      <c r="C80" s="57" t="s">
        <v>219</v>
      </c>
      <c r="D80" s="56" t="s">
        <v>56</v>
      </c>
      <c r="E80" s="16">
        <v>5</v>
      </c>
      <c r="F80" s="17">
        <v>87.81</v>
      </c>
      <c r="G80" s="17">
        <f t="shared" si="3"/>
        <v>439.05</v>
      </c>
      <c r="H80" s="17">
        <f t="shared" si="4"/>
        <v>110.57</v>
      </c>
      <c r="I80" s="17">
        <f t="shared" si="5"/>
        <v>552.85</v>
      </c>
      <c r="J80" s="5"/>
      <c r="K80" s="5"/>
    </row>
    <row r="81" spans="1:11" s="4" customFormat="1" ht="28.5">
      <c r="A81" s="53" t="s">
        <v>88</v>
      </c>
      <c r="B81" s="54" t="s">
        <v>220</v>
      </c>
      <c r="C81" s="57" t="s">
        <v>221</v>
      </c>
      <c r="D81" s="56" t="s">
        <v>56</v>
      </c>
      <c r="E81" s="16">
        <v>1</v>
      </c>
      <c r="F81" s="17">
        <v>626.13</v>
      </c>
      <c r="G81" s="17">
        <f t="shared" si="3"/>
        <v>626.13</v>
      </c>
      <c r="H81" s="17">
        <f t="shared" si="4"/>
        <v>788.42</v>
      </c>
      <c r="I81" s="17">
        <f t="shared" si="5"/>
        <v>788.42</v>
      </c>
      <c r="J81" s="5"/>
      <c r="K81" s="5"/>
    </row>
    <row r="82" spans="1:11" s="4" customFormat="1" ht="28.5">
      <c r="A82" s="53" t="s">
        <v>89</v>
      </c>
      <c r="B82" s="72" t="s">
        <v>607</v>
      </c>
      <c r="C82" s="55" t="s">
        <v>608</v>
      </c>
      <c r="D82" s="56" t="s">
        <v>56</v>
      </c>
      <c r="E82" s="16">
        <v>1</v>
      </c>
      <c r="F82" s="17">
        <v>6.7</v>
      </c>
      <c r="G82" s="17">
        <f t="shared" si="3"/>
        <v>6.7</v>
      </c>
      <c r="H82" s="17">
        <f>ROUND(F82*$K$7,2)</f>
        <v>7.43</v>
      </c>
      <c r="I82" s="17">
        <f t="shared" si="5"/>
        <v>7.43</v>
      </c>
      <c r="J82" s="5"/>
      <c r="K82" s="5"/>
    </row>
    <row r="83" spans="1:11" s="4" customFormat="1" ht="28.5">
      <c r="A83" s="53" t="s">
        <v>222</v>
      </c>
      <c r="B83" s="54" t="s">
        <v>223</v>
      </c>
      <c r="C83" s="55" t="s">
        <v>224</v>
      </c>
      <c r="D83" s="56" t="s">
        <v>56</v>
      </c>
      <c r="E83" s="16">
        <v>1</v>
      </c>
      <c r="F83" s="17">
        <v>25.2</v>
      </c>
      <c r="G83" s="17">
        <f t="shared" si="3"/>
        <v>25.2</v>
      </c>
      <c r="H83" s="17">
        <f>ROUND(F83*$K$7,2)</f>
        <v>27.94</v>
      </c>
      <c r="I83" s="17">
        <f t="shared" si="5"/>
        <v>27.94</v>
      </c>
      <c r="J83" s="5"/>
      <c r="K83" s="5"/>
    </row>
    <row r="84" spans="1:11" s="4" customFormat="1" ht="28.5">
      <c r="A84" s="53" t="s">
        <v>225</v>
      </c>
      <c r="B84" s="54" t="s">
        <v>226</v>
      </c>
      <c r="C84" s="57" t="s">
        <v>227</v>
      </c>
      <c r="D84" s="56" t="s">
        <v>56</v>
      </c>
      <c r="E84" s="16">
        <v>1</v>
      </c>
      <c r="F84" s="17">
        <v>29.9</v>
      </c>
      <c r="G84" s="17">
        <f t="shared" si="3"/>
        <v>29.9</v>
      </c>
      <c r="H84" s="17">
        <f>ROUND(F84*$K$7,2)</f>
        <v>33.159999999999997</v>
      </c>
      <c r="I84" s="17">
        <f t="shared" si="5"/>
        <v>33.159999999999997</v>
      </c>
      <c r="J84" s="5"/>
      <c r="K84" s="5"/>
    </row>
    <row r="85" spans="1:11" s="4" customFormat="1" ht="42.75">
      <c r="A85" s="53" t="s">
        <v>228</v>
      </c>
      <c r="B85" s="54" t="s">
        <v>229</v>
      </c>
      <c r="C85" s="57" t="s">
        <v>118</v>
      </c>
      <c r="D85" s="56" t="s">
        <v>56</v>
      </c>
      <c r="E85" s="16">
        <v>1</v>
      </c>
      <c r="F85" s="17">
        <v>384.03</v>
      </c>
      <c r="G85" s="17">
        <f t="shared" si="3"/>
        <v>384.03</v>
      </c>
      <c r="H85" s="17">
        <f t="shared" si="4"/>
        <v>483.57</v>
      </c>
      <c r="I85" s="17">
        <f t="shared" si="5"/>
        <v>483.57</v>
      </c>
      <c r="J85" s="5"/>
      <c r="K85" s="5"/>
    </row>
    <row r="86" spans="1:11" s="4" customFormat="1" ht="85.5">
      <c r="A86" s="53" t="s">
        <v>230</v>
      </c>
      <c r="B86" s="54" t="s">
        <v>231</v>
      </c>
      <c r="C86" s="57" t="s">
        <v>232</v>
      </c>
      <c r="D86" s="56" t="s">
        <v>56</v>
      </c>
      <c r="E86" s="16">
        <v>1</v>
      </c>
      <c r="F86" s="17">
        <v>189.3</v>
      </c>
      <c r="G86" s="17">
        <f t="shared" si="3"/>
        <v>189.3</v>
      </c>
      <c r="H86" s="17">
        <f t="shared" si="4"/>
        <v>238.37</v>
      </c>
      <c r="I86" s="17">
        <f t="shared" si="5"/>
        <v>238.37</v>
      </c>
      <c r="J86" s="5"/>
      <c r="K86" s="5"/>
    </row>
    <row r="87" spans="1:11" s="4" customFormat="1" ht="85.5">
      <c r="A87" s="53" t="s">
        <v>233</v>
      </c>
      <c r="B87" s="54" t="s">
        <v>234</v>
      </c>
      <c r="C87" s="57" t="s">
        <v>235</v>
      </c>
      <c r="D87" s="56" t="s">
        <v>56</v>
      </c>
      <c r="E87" s="16">
        <v>1</v>
      </c>
      <c r="F87" s="17">
        <v>273.42</v>
      </c>
      <c r="G87" s="17">
        <f t="shared" si="3"/>
        <v>273.42</v>
      </c>
      <c r="H87" s="17">
        <f t="shared" si="4"/>
        <v>344.29</v>
      </c>
      <c r="I87" s="17">
        <f t="shared" si="5"/>
        <v>344.29</v>
      </c>
      <c r="J87" s="5"/>
      <c r="K87" s="5"/>
    </row>
    <row r="88" spans="1:11" s="4" customFormat="1" ht="71.25">
      <c r="A88" s="53" t="s">
        <v>236</v>
      </c>
      <c r="B88" s="54" t="s">
        <v>237</v>
      </c>
      <c r="C88" s="57" t="s">
        <v>369</v>
      </c>
      <c r="D88" s="56" t="s">
        <v>56</v>
      </c>
      <c r="E88" s="16">
        <v>1</v>
      </c>
      <c r="F88" s="17">
        <v>229.23</v>
      </c>
      <c r="G88" s="17">
        <f t="shared" si="3"/>
        <v>229.23</v>
      </c>
      <c r="H88" s="17">
        <f t="shared" si="4"/>
        <v>288.64999999999998</v>
      </c>
      <c r="I88" s="17">
        <f t="shared" si="5"/>
        <v>288.64999999999998</v>
      </c>
      <c r="J88" s="5"/>
      <c r="K88" s="5"/>
    </row>
    <row r="89" spans="1:11" s="4" customFormat="1" ht="15">
      <c r="A89" s="63" t="s">
        <v>238</v>
      </c>
      <c r="B89" s="68"/>
      <c r="C89" s="64" t="s">
        <v>239</v>
      </c>
      <c r="D89" s="65"/>
      <c r="E89" s="69"/>
      <c r="F89" s="67"/>
      <c r="G89" s="47">
        <f>ROUND(SUM(G90:G96),2)</f>
        <v>490.94</v>
      </c>
      <c r="H89" s="47"/>
      <c r="I89" s="47">
        <f>ROUND(SUM(I90:I96),2)</f>
        <v>618.17999999999995</v>
      </c>
      <c r="J89" s="5"/>
      <c r="K89" s="5"/>
    </row>
    <row r="90" spans="1:11" s="4" customFormat="1" ht="42.75">
      <c r="A90" s="53" t="s">
        <v>240</v>
      </c>
      <c r="B90" s="54" t="s">
        <v>241</v>
      </c>
      <c r="C90" s="57" t="s">
        <v>242</v>
      </c>
      <c r="D90" s="56" t="s">
        <v>106</v>
      </c>
      <c r="E90" s="16">
        <v>6.4</v>
      </c>
      <c r="F90" s="17">
        <v>25.52</v>
      </c>
      <c r="G90" s="17">
        <f t="shared" si="3"/>
        <v>163.33000000000001</v>
      </c>
      <c r="H90" s="17">
        <f t="shared" si="4"/>
        <v>32.130000000000003</v>
      </c>
      <c r="I90" s="17">
        <f t="shared" si="5"/>
        <v>205.63</v>
      </c>
      <c r="J90" s="5"/>
      <c r="K90" s="5"/>
    </row>
    <row r="91" spans="1:11" s="4" customFormat="1" ht="42.75">
      <c r="A91" s="53" t="s">
        <v>243</v>
      </c>
      <c r="B91" s="54" t="s">
        <v>244</v>
      </c>
      <c r="C91" s="57" t="s">
        <v>245</v>
      </c>
      <c r="D91" s="56" t="s">
        <v>106</v>
      </c>
      <c r="E91" s="16">
        <v>9.5</v>
      </c>
      <c r="F91" s="17">
        <v>11.18</v>
      </c>
      <c r="G91" s="17">
        <f t="shared" si="3"/>
        <v>106.21</v>
      </c>
      <c r="H91" s="17">
        <f t="shared" si="4"/>
        <v>14.08</v>
      </c>
      <c r="I91" s="17">
        <f t="shared" si="5"/>
        <v>133.76</v>
      </c>
      <c r="J91" s="5"/>
      <c r="K91" s="5"/>
    </row>
    <row r="92" spans="1:11" s="4" customFormat="1" ht="57">
      <c r="A92" s="53" t="s">
        <v>246</v>
      </c>
      <c r="B92" s="54" t="s">
        <v>247</v>
      </c>
      <c r="C92" s="57" t="s">
        <v>248</v>
      </c>
      <c r="D92" s="56" t="s">
        <v>56</v>
      </c>
      <c r="E92" s="16">
        <v>1</v>
      </c>
      <c r="F92" s="17">
        <v>28.89</v>
      </c>
      <c r="G92" s="17">
        <f t="shared" si="3"/>
        <v>28.89</v>
      </c>
      <c r="H92" s="17">
        <f t="shared" si="4"/>
        <v>36.380000000000003</v>
      </c>
      <c r="I92" s="17">
        <f t="shared" si="5"/>
        <v>36.380000000000003</v>
      </c>
      <c r="J92" s="5"/>
      <c r="K92" s="5"/>
    </row>
    <row r="93" spans="1:11" s="4" customFormat="1" ht="57">
      <c r="A93" s="53" t="s">
        <v>249</v>
      </c>
      <c r="B93" s="54" t="s">
        <v>250</v>
      </c>
      <c r="C93" s="57" t="s">
        <v>370</v>
      </c>
      <c r="D93" s="56" t="s">
        <v>56</v>
      </c>
      <c r="E93" s="16">
        <v>3</v>
      </c>
      <c r="F93" s="17">
        <v>8.65</v>
      </c>
      <c r="G93" s="17">
        <f t="shared" si="3"/>
        <v>25.95</v>
      </c>
      <c r="H93" s="17">
        <f t="shared" si="4"/>
        <v>10.89</v>
      </c>
      <c r="I93" s="17">
        <f t="shared" si="5"/>
        <v>32.67</v>
      </c>
      <c r="J93" s="5"/>
      <c r="K93" s="5"/>
    </row>
    <row r="94" spans="1:11" s="4" customFormat="1" ht="57">
      <c r="A94" s="53" t="s">
        <v>251</v>
      </c>
      <c r="B94" s="54" t="s">
        <v>252</v>
      </c>
      <c r="C94" s="57" t="s">
        <v>253</v>
      </c>
      <c r="D94" s="56" t="s">
        <v>56</v>
      </c>
      <c r="E94" s="16">
        <v>2</v>
      </c>
      <c r="F94" s="17">
        <v>16.47</v>
      </c>
      <c r="G94" s="17">
        <f t="shared" si="3"/>
        <v>32.94</v>
      </c>
      <c r="H94" s="17">
        <f t="shared" si="4"/>
        <v>20.74</v>
      </c>
      <c r="I94" s="17">
        <f t="shared" si="5"/>
        <v>41.48</v>
      </c>
      <c r="J94" s="5"/>
      <c r="K94" s="5"/>
    </row>
    <row r="95" spans="1:11" s="4" customFormat="1" ht="71.25">
      <c r="A95" s="53" t="s">
        <v>254</v>
      </c>
      <c r="B95" s="54" t="s">
        <v>255</v>
      </c>
      <c r="C95" s="57" t="s">
        <v>256</v>
      </c>
      <c r="D95" s="56" t="s">
        <v>56</v>
      </c>
      <c r="E95" s="16">
        <v>1</v>
      </c>
      <c r="F95" s="17">
        <v>19.940000000000001</v>
      </c>
      <c r="G95" s="17">
        <f t="shared" si="3"/>
        <v>19.940000000000001</v>
      </c>
      <c r="H95" s="17">
        <f t="shared" si="4"/>
        <v>25.11</v>
      </c>
      <c r="I95" s="17">
        <f t="shared" si="5"/>
        <v>25.11</v>
      </c>
      <c r="J95" s="5"/>
      <c r="K95" s="5"/>
    </row>
    <row r="96" spans="1:11" s="4" customFormat="1" ht="42.75">
      <c r="A96" s="53" t="s">
        <v>257</v>
      </c>
      <c r="B96" s="54" t="s">
        <v>371</v>
      </c>
      <c r="C96" s="57" t="s">
        <v>372</v>
      </c>
      <c r="D96" s="56" t="s">
        <v>56</v>
      </c>
      <c r="E96" s="16">
        <v>1</v>
      </c>
      <c r="F96" s="17">
        <v>113.68</v>
      </c>
      <c r="G96" s="17">
        <f t="shared" si="3"/>
        <v>113.68</v>
      </c>
      <c r="H96" s="17">
        <f t="shared" si="4"/>
        <v>143.15</v>
      </c>
      <c r="I96" s="17">
        <f t="shared" si="5"/>
        <v>143.15</v>
      </c>
      <c r="J96" s="5"/>
      <c r="K96" s="5"/>
    </row>
    <row r="97" spans="1:11" s="4" customFormat="1" ht="15">
      <c r="A97" s="63" t="s">
        <v>91</v>
      </c>
      <c r="B97" s="68"/>
      <c r="C97" s="64" t="s">
        <v>90</v>
      </c>
      <c r="D97" s="65"/>
      <c r="E97" s="71"/>
      <c r="F97" s="47"/>
      <c r="G97" s="47">
        <f>ROUND(SUM(G98:G104),2)</f>
        <v>3352.62</v>
      </c>
      <c r="H97" s="47"/>
      <c r="I97" s="47">
        <f>ROUND(SUM(I98:I104),2)</f>
        <v>4221.63</v>
      </c>
      <c r="J97" s="5"/>
      <c r="K97" s="5"/>
    </row>
    <row r="98" spans="1:11" s="4" customFormat="1" ht="57">
      <c r="A98" s="53" t="s">
        <v>92</v>
      </c>
      <c r="B98" s="54" t="s">
        <v>373</v>
      </c>
      <c r="C98" s="57" t="s">
        <v>374</v>
      </c>
      <c r="D98" s="56" t="s">
        <v>56</v>
      </c>
      <c r="E98" s="16">
        <v>1</v>
      </c>
      <c r="F98" s="17">
        <v>1173.1500000000001</v>
      </c>
      <c r="G98" s="17">
        <f t="shared" si="3"/>
        <v>1173.1500000000001</v>
      </c>
      <c r="H98" s="17">
        <f t="shared" si="4"/>
        <v>1477.23</v>
      </c>
      <c r="I98" s="17">
        <f t="shared" si="5"/>
        <v>1477.23</v>
      </c>
      <c r="J98" s="5"/>
      <c r="K98" s="5"/>
    </row>
    <row r="99" spans="1:11" s="4" customFormat="1" ht="42.75">
      <c r="A99" s="53" t="s">
        <v>93</v>
      </c>
      <c r="B99" s="54" t="s">
        <v>375</v>
      </c>
      <c r="C99" s="57" t="s">
        <v>376</v>
      </c>
      <c r="D99" s="56" t="s">
        <v>56</v>
      </c>
      <c r="E99" s="16">
        <v>1</v>
      </c>
      <c r="F99" s="17">
        <v>78</v>
      </c>
      <c r="G99" s="17">
        <f t="shared" si="3"/>
        <v>78</v>
      </c>
      <c r="H99" s="17">
        <f t="shared" si="4"/>
        <v>98.22</v>
      </c>
      <c r="I99" s="17">
        <f t="shared" si="5"/>
        <v>98.22</v>
      </c>
      <c r="J99" s="5"/>
      <c r="K99" s="5"/>
    </row>
    <row r="100" spans="1:11" s="4" customFormat="1" ht="42.75">
      <c r="A100" s="53" t="s">
        <v>258</v>
      </c>
      <c r="B100" s="54" t="s">
        <v>377</v>
      </c>
      <c r="C100" s="57" t="s">
        <v>378</v>
      </c>
      <c r="D100" s="56" t="s">
        <v>56</v>
      </c>
      <c r="E100" s="16">
        <v>1</v>
      </c>
      <c r="F100" s="17">
        <v>39.79</v>
      </c>
      <c r="G100" s="17">
        <f t="shared" si="3"/>
        <v>39.79</v>
      </c>
      <c r="H100" s="17">
        <f t="shared" si="4"/>
        <v>50.1</v>
      </c>
      <c r="I100" s="17">
        <f t="shared" si="5"/>
        <v>50.1</v>
      </c>
      <c r="J100" s="5"/>
      <c r="K100" s="5"/>
    </row>
    <row r="101" spans="1:11" s="4" customFormat="1" ht="42.75">
      <c r="A101" s="53" t="s">
        <v>259</v>
      </c>
      <c r="B101" s="54" t="s">
        <v>260</v>
      </c>
      <c r="C101" s="57" t="s">
        <v>261</v>
      </c>
      <c r="D101" s="56" t="s">
        <v>56</v>
      </c>
      <c r="E101" s="16">
        <v>2</v>
      </c>
      <c r="F101" s="17">
        <v>11.19</v>
      </c>
      <c r="G101" s="17">
        <f t="shared" si="3"/>
        <v>22.38</v>
      </c>
      <c r="H101" s="17">
        <f t="shared" si="4"/>
        <v>14.09</v>
      </c>
      <c r="I101" s="17">
        <f t="shared" si="5"/>
        <v>28.18</v>
      </c>
      <c r="J101" s="5"/>
      <c r="K101" s="5"/>
    </row>
    <row r="102" spans="1:11" s="4" customFormat="1" ht="57">
      <c r="A102" s="53" t="s">
        <v>262</v>
      </c>
      <c r="B102" s="54" t="s">
        <v>264</v>
      </c>
      <c r="C102" s="57" t="s">
        <v>265</v>
      </c>
      <c r="D102" s="56" t="s">
        <v>56</v>
      </c>
      <c r="E102" s="16">
        <v>8</v>
      </c>
      <c r="F102" s="17">
        <v>145.6</v>
      </c>
      <c r="G102" s="17">
        <f t="shared" si="3"/>
        <v>1164.8</v>
      </c>
      <c r="H102" s="17">
        <f t="shared" si="4"/>
        <v>183.34</v>
      </c>
      <c r="I102" s="17">
        <f t="shared" si="5"/>
        <v>1466.72</v>
      </c>
      <c r="J102" s="5"/>
      <c r="K102" s="5"/>
    </row>
    <row r="103" spans="1:11" s="4" customFormat="1" ht="71.25">
      <c r="A103" s="53" t="s">
        <v>263</v>
      </c>
      <c r="B103" s="54" t="s">
        <v>267</v>
      </c>
      <c r="C103" s="57" t="s">
        <v>119</v>
      </c>
      <c r="D103" s="56" t="s">
        <v>56</v>
      </c>
      <c r="E103" s="16">
        <v>6</v>
      </c>
      <c r="F103" s="17">
        <v>115.11</v>
      </c>
      <c r="G103" s="17">
        <f t="shared" si="3"/>
        <v>690.66</v>
      </c>
      <c r="H103" s="17">
        <f t="shared" si="4"/>
        <v>144.94999999999999</v>
      </c>
      <c r="I103" s="17">
        <f t="shared" si="5"/>
        <v>869.7</v>
      </c>
      <c r="J103" s="5"/>
      <c r="K103" s="5"/>
    </row>
    <row r="104" spans="1:11" s="4" customFormat="1" ht="42.75">
      <c r="A104" s="53" t="s">
        <v>266</v>
      </c>
      <c r="B104" s="54" t="s">
        <v>268</v>
      </c>
      <c r="C104" s="57" t="s">
        <v>382</v>
      </c>
      <c r="D104" s="56" t="s">
        <v>56</v>
      </c>
      <c r="E104" s="16">
        <v>6</v>
      </c>
      <c r="F104" s="17">
        <v>30.64</v>
      </c>
      <c r="G104" s="17">
        <f t="shared" si="3"/>
        <v>183.84</v>
      </c>
      <c r="H104" s="17">
        <f t="shared" si="4"/>
        <v>38.58</v>
      </c>
      <c r="I104" s="17">
        <f t="shared" si="5"/>
        <v>231.48</v>
      </c>
      <c r="J104" s="5"/>
      <c r="K104" s="5"/>
    </row>
    <row r="105" spans="1:11" s="4" customFormat="1" ht="15">
      <c r="A105" s="63" t="s">
        <v>101</v>
      </c>
      <c r="B105" s="68"/>
      <c r="C105" s="64" t="s">
        <v>269</v>
      </c>
      <c r="D105" s="65"/>
      <c r="E105" s="71"/>
      <c r="F105" s="47"/>
      <c r="G105" s="47">
        <f>G106</f>
        <v>109.75</v>
      </c>
      <c r="H105" s="47"/>
      <c r="I105" s="47">
        <f>I106</f>
        <v>138.09</v>
      </c>
      <c r="J105" s="5"/>
      <c r="K105" s="5"/>
    </row>
    <row r="106" spans="1:11" s="4" customFormat="1" ht="28.5">
      <c r="A106" s="53" t="s">
        <v>102</v>
      </c>
      <c r="B106" s="54" t="s">
        <v>380</v>
      </c>
      <c r="C106" s="57" t="s">
        <v>381</v>
      </c>
      <c r="D106" s="56" t="s">
        <v>122</v>
      </c>
      <c r="E106" s="16">
        <v>44.98</v>
      </c>
      <c r="F106" s="17">
        <v>2.44</v>
      </c>
      <c r="G106" s="17">
        <f t="shared" si="3"/>
        <v>109.75</v>
      </c>
      <c r="H106" s="17">
        <f t="shared" si="4"/>
        <v>3.07</v>
      </c>
      <c r="I106" s="17">
        <f t="shared" si="5"/>
        <v>138.09</v>
      </c>
      <c r="J106" s="5"/>
      <c r="K106" s="5"/>
    </row>
    <row r="107" spans="1:11">
      <c r="A107" s="326" t="s">
        <v>27</v>
      </c>
      <c r="B107" s="327"/>
      <c r="C107" s="327"/>
      <c r="D107" s="327"/>
      <c r="E107" s="327"/>
      <c r="F107" s="327"/>
      <c r="G107" s="18">
        <f>ROUND((SUM(G9:G106)/2),2)</f>
        <v>47985.08</v>
      </c>
      <c r="H107" s="18"/>
      <c r="I107" s="18">
        <f>ROUND((SUM(I9:I106)/2),2)</f>
        <v>60342.68</v>
      </c>
      <c r="J107" s="8"/>
      <c r="K107" s="8"/>
    </row>
    <row r="108" spans="1:11">
      <c r="A108" s="326" t="s">
        <v>384</v>
      </c>
      <c r="B108" s="327"/>
      <c r="C108" s="327"/>
      <c r="D108" s="327"/>
      <c r="E108" s="327"/>
      <c r="F108" s="327"/>
      <c r="G108" s="18">
        <f>ROUND(((G107-G59-G73-G83-G84-G82)*0.2592),2)</f>
        <v>12300.17</v>
      </c>
      <c r="H108" s="19"/>
      <c r="I108" s="20"/>
      <c r="J108" s="8"/>
      <c r="K108" s="8"/>
    </row>
    <row r="109" spans="1:11">
      <c r="A109" s="326" t="s">
        <v>385</v>
      </c>
      <c r="B109" s="327"/>
      <c r="C109" s="327"/>
      <c r="D109" s="327"/>
      <c r="E109" s="327"/>
      <c r="F109" s="327"/>
      <c r="G109" s="18">
        <f>ROUND(((G59+G73+G83+G84+G82)*0.1089),2)</f>
        <v>57.79</v>
      </c>
      <c r="H109" s="19"/>
      <c r="I109" s="20"/>
      <c r="J109" s="8"/>
      <c r="K109" s="8"/>
    </row>
    <row r="110" spans="1:11">
      <c r="A110" s="326" t="s">
        <v>11</v>
      </c>
      <c r="B110" s="327"/>
      <c r="C110" s="327"/>
      <c r="D110" s="327"/>
      <c r="E110" s="327"/>
      <c r="F110" s="327"/>
      <c r="G110" s="18">
        <f>ROUND((G107+G108+G109),2)-0.3</f>
        <v>60342.74</v>
      </c>
      <c r="H110" s="18"/>
      <c r="I110" s="18">
        <f>I107+I108</f>
        <v>60342.68</v>
      </c>
      <c r="J110" s="8"/>
      <c r="K110" s="8"/>
    </row>
    <row r="111" spans="1:11">
      <c r="A111" s="352" t="s">
        <v>641</v>
      </c>
      <c r="B111" s="352"/>
      <c r="C111" s="352"/>
      <c r="D111" s="350">
        <f>G110</f>
        <v>60342.74</v>
      </c>
      <c r="E111" s="350"/>
      <c r="F111" s="348" t="s">
        <v>671</v>
      </c>
      <c r="G111" s="348"/>
      <c r="H111" s="348"/>
      <c r="I111" s="348"/>
    </row>
    <row r="112" spans="1:11">
      <c r="A112" s="353"/>
      <c r="B112" s="353"/>
      <c r="C112" s="353"/>
      <c r="D112" s="351"/>
      <c r="E112" s="351"/>
      <c r="F112" s="349"/>
      <c r="G112" s="349"/>
      <c r="H112" s="349"/>
      <c r="I112" s="349"/>
    </row>
    <row r="114" spans="8:8">
      <c r="H114" s="1">
        <f>I110*3</f>
        <v>181028.04</v>
      </c>
    </row>
  </sheetData>
  <mergeCells count="20">
    <mergeCell ref="A109:F109"/>
    <mergeCell ref="A110:F110"/>
    <mergeCell ref="F111:I112"/>
    <mergeCell ref="D111:E112"/>
    <mergeCell ref="A111:C112"/>
    <mergeCell ref="C1:G1"/>
    <mergeCell ref="C2:G2"/>
    <mergeCell ref="H1:I2"/>
    <mergeCell ref="A107:F107"/>
    <mergeCell ref="A108:F108"/>
    <mergeCell ref="A6:I6"/>
    <mergeCell ref="A7:I7"/>
    <mergeCell ref="H4:I4"/>
    <mergeCell ref="D3:I3"/>
    <mergeCell ref="H5:I5"/>
    <mergeCell ref="A3:B3"/>
    <mergeCell ref="A4:B4"/>
    <mergeCell ref="A5:B5"/>
    <mergeCell ref="E4:F4"/>
    <mergeCell ref="E5:F5"/>
  </mergeCells>
  <phoneticPr fontId="7" type="noConversion"/>
  <pageMargins left="0.59055118110236227" right="0.19685039370078741" top="0.59055118110236227" bottom="0.78740157480314965" header="0.31496062992125984" footer="0.31496062992125984"/>
  <pageSetup paperSize="9" scale="57" fitToHeight="0" orientation="portrait" verticalDpi="300" r:id="rId1"/>
  <colBreaks count="1" manualBreakCount="1">
    <brk id="9" max="21" man="1"/>
  </colBreaks>
  <drawing r:id="rId2"/>
</worksheet>
</file>

<file path=xl/worksheets/sheet4.xml><?xml version="1.0" encoding="utf-8"?>
<worksheet xmlns="http://schemas.openxmlformats.org/spreadsheetml/2006/main" xmlns:r="http://schemas.openxmlformats.org/officeDocument/2006/relationships">
  <sheetPr>
    <tabColor rgb="FF92D050"/>
    <pageSetUpPr fitToPage="1"/>
  </sheetPr>
  <dimension ref="A1:J438"/>
  <sheetViews>
    <sheetView view="pageBreakPreview" topLeftCell="A415" zoomScaleNormal="85" zoomScaleSheetLayoutView="100" workbookViewId="0">
      <selection activeCell="B429" sqref="B429"/>
    </sheetView>
  </sheetViews>
  <sheetFormatPr defaultRowHeight="12.75"/>
  <cols>
    <col min="1" max="1" width="6.140625" style="1" bestFit="1" customWidth="1"/>
    <col min="2" max="2" width="15.85546875" style="2" customWidth="1"/>
    <col min="3" max="3" width="53.5703125" style="1" customWidth="1"/>
    <col min="4" max="4" width="8" style="1" bestFit="1" customWidth="1"/>
    <col min="5" max="8" width="10.5703125" style="1" customWidth="1"/>
    <col min="9" max="9" width="13" style="1" customWidth="1"/>
    <col min="10" max="16384" width="9.140625" style="1"/>
  </cols>
  <sheetData>
    <row r="1" spans="1:10" ht="22.5" customHeight="1">
      <c r="A1" s="151"/>
      <c r="B1" s="152"/>
      <c r="C1" s="354" t="s">
        <v>12</v>
      </c>
      <c r="D1" s="354"/>
      <c r="E1" s="354"/>
      <c r="F1" s="354"/>
      <c r="G1" s="354"/>
      <c r="H1" s="354"/>
      <c r="I1" s="356"/>
    </row>
    <row r="2" spans="1:10" ht="22.5" customHeight="1">
      <c r="A2" s="153"/>
      <c r="B2" s="154"/>
      <c r="C2" s="355" t="s">
        <v>8</v>
      </c>
      <c r="D2" s="355"/>
      <c r="E2" s="355"/>
      <c r="F2" s="355"/>
      <c r="G2" s="355"/>
      <c r="H2" s="355"/>
      <c r="I2" s="357"/>
    </row>
    <row r="3" spans="1:10" ht="69" customHeight="1">
      <c r="A3" s="359" t="s">
        <v>16</v>
      </c>
      <c r="B3" s="360"/>
      <c r="C3" s="155" t="s">
        <v>15</v>
      </c>
      <c r="D3" s="361" t="s">
        <v>386</v>
      </c>
      <c r="E3" s="361"/>
      <c r="F3" s="361"/>
      <c r="G3" s="361"/>
      <c r="H3" s="361"/>
      <c r="I3" s="361"/>
    </row>
    <row r="4" spans="1:10" ht="28.5">
      <c r="A4" s="362" t="s">
        <v>17</v>
      </c>
      <c r="B4" s="363"/>
      <c r="C4" s="156" t="s">
        <v>120</v>
      </c>
      <c r="D4" s="364" t="s">
        <v>1</v>
      </c>
      <c r="E4" s="365"/>
      <c r="F4" s="364" t="s">
        <v>19</v>
      </c>
      <c r="G4" s="365"/>
      <c r="H4" s="366" t="s">
        <v>0</v>
      </c>
      <c r="I4" s="367"/>
    </row>
    <row r="5" spans="1:10" ht="60.75" customHeight="1">
      <c r="A5" s="359" t="s">
        <v>18</v>
      </c>
      <c r="B5" s="360"/>
      <c r="C5" s="157" t="s">
        <v>271</v>
      </c>
      <c r="D5" s="368" t="s">
        <v>387</v>
      </c>
      <c r="E5" s="369"/>
      <c r="F5" s="370" t="s">
        <v>405</v>
      </c>
      <c r="G5" s="371"/>
      <c r="H5" s="372">
        <v>44310</v>
      </c>
      <c r="I5" s="373"/>
    </row>
    <row r="6" spans="1:10" ht="15">
      <c r="A6" s="374"/>
      <c r="B6" s="375"/>
      <c r="C6" s="375"/>
      <c r="D6" s="376"/>
      <c r="E6" s="376"/>
      <c r="F6" s="376"/>
      <c r="G6" s="376"/>
      <c r="H6" s="376"/>
      <c r="I6" s="377"/>
    </row>
    <row r="7" spans="1:10" ht="15">
      <c r="A7" s="358" t="s">
        <v>635</v>
      </c>
      <c r="B7" s="358"/>
      <c r="C7" s="358"/>
      <c r="D7" s="358"/>
      <c r="E7" s="358"/>
      <c r="F7" s="358"/>
      <c r="G7" s="358"/>
      <c r="H7" s="358"/>
      <c r="I7" s="358"/>
    </row>
    <row r="8" spans="1:10" ht="45">
      <c r="A8" s="158" t="s">
        <v>2</v>
      </c>
      <c r="B8" s="158" t="s">
        <v>20</v>
      </c>
      <c r="C8" s="159" t="s">
        <v>28</v>
      </c>
      <c r="D8" s="160" t="s">
        <v>3</v>
      </c>
      <c r="E8" s="161" t="s">
        <v>13</v>
      </c>
      <c r="F8" s="161" t="s">
        <v>4</v>
      </c>
      <c r="G8" s="161" t="s">
        <v>5</v>
      </c>
      <c r="H8" s="161" t="s">
        <v>6</v>
      </c>
      <c r="I8" s="161" t="s">
        <v>7</v>
      </c>
    </row>
    <row r="9" spans="1:10" s="6" customFormat="1" ht="15">
      <c r="A9" s="162" t="s">
        <v>9</v>
      </c>
      <c r="B9" s="162"/>
      <c r="C9" s="163" t="s">
        <v>39</v>
      </c>
      <c r="D9" s="164"/>
      <c r="E9" s="165"/>
      <c r="F9" s="165"/>
      <c r="G9" s="165"/>
      <c r="H9" s="165"/>
      <c r="I9" s="165"/>
    </row>
    <row r="10" spans="1:10" s="4" customFormat="1" ht="30">
      <c r="A10" s="166" t="s">
        <v>10</v>
      </c>
      <c r="B10" s="148" t="s">
        <v>276</v>
      </c>
      <c r="C10" s="149" t="s">
        <v>277</v>
      </c>
      <c r="D10" s="150" t="s">
        <v>122</v>
      </c>
      <c r="E10" s="171"/>
      <c r="F10" s="171"/>
      <c r="G10" s="171"/>
      <c r="H10" s="171"/>
      <c r="I10" s="171">
        <f>SUM(I11:I11)</f>
        <v>133.54499999999999</v>
      </c>
    </row>
    <row r="11" spans="1:10" s="25" customFormat="1" ht="15">
      <c r="A11" s="180"/>
      <c r="B11" s="180"/>
      <c r="C11" s="181" t="s">
        <v>389</v>
      </c>
      <c r="D11" s="182"/>
      <c r="E11" s="172">
        <v>15.35</v>
      </c>
      <c r="F11" s="172">
        <v>8.6999999999999993</v>
      </c>
      <c r="G11" s="172"/>
      <c r="H11" s="172"/>
      <c r="I11" s="172">
        <f>PRODUCT(E11:H11)</f>
        <v>133.54499999999999</v>
      </c>
      <c r="J11" s="26"/>
    </row>
    <row r="12" spans="1:10" s="4" customFormat="1" ht="15">
      <c r="A12" s="183"/>
      <c r="B12" s="183"/>
      <c r="C12" s="184"/>
      <c r="D12" s="185"/>
      <c r="E12" s="171"/>
      <c r="F12" s="171"/>
      <c r="G12" s="171"/>
      <c r="H12" s="171"/>
      <c r="I12" s="173"/>
    </row>
    <row r="13" spans="1:10" s="4" customFormat="1" ht="60">
      <c r="A13" s="167" t="s">
        <v>31</v>
      </c>
      <c r="B13" s="168" t="s">
        <v>548</v>
      </c>
      <c r="C13" s="169" t="s">
        <v>546</v>
      </c>
      <c r="D13" s="150" t="s">
        <v>122</v>
      </c>
      <c r="E13" s="171"/>
      <c r="F13" s="171"/>
      <c r="G13" s="171"/>
      <c r="H13" s="171"/>
      <c r="I13" s="171">
        <f>I14</f>
        <v>44.981999999999999</v>
      </c>
    </row>
    <row r="14" spans="1:10" s="25" customFormat="1" ht="15">
      <c r="A14" s="180"/>
      <c r="B14" s="180"/>
      <c r="C14" s="181" t="s">
        <v>556</v>
      </c>
      <c r="D14" s="182"/>
      <c r="E14" s="172">
        <v>5.95</v>
      </c>
      <c r="F14" s="172">
        <v>7.56</v>
      </c>
      <c r="G14" s="172"/>
      <c r="H14" s="172"/>
      <c r="I14" s="172">
        <f>PRODUCT(E14:H14)</f>
        <v>44.981999999999999</v>
      </c>
      <c r="J14" s="26"/>
    </row>
    <row r="15" spans="1:10" s="4" customFormat="1" ht="15">
      <c r="A15" s="183"/>
      <c r="B15" s="183"/>
      <c r="C15" s="184"/>
      <c r="D15" s="185"/>
      <c r="E15" s="171"/>
      <c r="F15" s="171"/>
      <c r="G15" s="171"/>
      <c r="H15" s="171"/>
      <c r="I15" s="173"/>
    </row>
    <row r="16" spans="1:10" s="6" customFormat="1" ht="15">
      <c r="A16" s="63" t="s">
        <v>34</v>
      </c>
      <c r="B16" s="63"/>
      <c r="C16" s="64" t="s">
        <v>123</v>
      </c>
      <c r="D16" s="70"/>
      <c r="E16" s="165"/>
      <c r="F16" s="165"/>
      <c r="G16" s="165"/>
      <c r="H16" s="165"/>
      <c r="I16" s="165"/>
    </row>
    <row r="17" spans="1:10" s="4" customFormat="1" ht="45">
      <c r="A17" s="167" t="s">
        <v>35</v>
      </c>
      <c r="B17" s="168" t="s">
        <v>124</v>
      </c>
      <c r="C17" s="169" t="s">
        <v>125</v>
      </c>
      <c r="D17" s="150" t="s">
        <v>122</v>
      </c>
      <c r="E17" s="171"/>
      <c r="F17" s="171"/>
      <c r="G17" s="171"/>
      <c r="H17" s="171"/>
      <c r="I17" s="171">
        <f>SUM(I18:I18)</f>
        <v>44.981999999999999</v>
      </c>
    </row>
    <row r="18" spans="1:10" s="4" customFormat="1" ht="15">
      <c r="A18" s="166"/>
      <c r="B18" s="166"/>
      <c r="C18" s="186" t="s">
        <v>390</v>
      </c>
      <c r="D18" s="187"/>
      <c r="E18" s="173">
        <v>7.56</v>
      </c>
      <c r="F18" s="173">
        <v>5.95</v>
      </c>
      <c r="G18" s="171"/>
      <c r="H18" s="171"/>
      <c r="I18" s="173">
        <f>PRODUCT(E18:H18)</f>
        <v>44.981999999999999</v>
      </c>
    </row>
    <row r="19" spans="1:10" s="4" customFormat="1" ht="15">
      <c r="A19" s="183"/>
      <c r="B19" s="183"/>
      <c r="C19" s="184"/>
      <c r="D19" s="185"/>
      <c r="E19" s="171"/>
      <c r="F19" s="171"/>
      <c r="G19" s="171"/>
      <c r="H19" s="171"/>
      <c r="I19" s="173"/>
    </row>
    <row r="20" spans="1:10" s="4" customFormat="1" ht="75">
      <c r="A20" s="167" t="s">
        <v>36</v>
      </c>
      <c r="B20" s="168" t="s">
        <v>278</v>
      </c>
      <c r="C20" s="169" t="s">
        <v>279</v>
      </c>
      <c r="D20" s="150" t="s">
        <v>126</v>
      </c>
      <c r="E20" s="171"/>
      <c r="F20" s="171"/>
      <c r="G20" s="171"/>
      <c r="H20" s="171"/>
      <c r="I20" s="171">
        <f>SUM(I21:I23)</f>
        <v>1.6193519999999999</v>
      </c>
    </row>
    <row r="21" spans="1:10" s="4" customFormat="1" ht="30">
      <c r="A21" s="166"/>
      <c r="B21" s="166"/>
      <c r="C21" s="186" t="s">
        <v>391</v>
      </c>
      <c r="D21" s="187"/>
      <c r="E21" s="171" t="s">
        <v>392</v>
      </c>
      <c r="F21" s="171" t="s">
        <v>393</v>
      </c>
      <c r="G21" s="171"/>
      <c r="H21" s="171"/>
      <c r="I21" s="173"/>
    </row>
    <row r="22" spans="1:10" s="4" customFormat="1" ht="15">
      <c r="A22" s="166"/>
      <c r="B22" s="166"/>
      <c r="C22" s="186"/>
      <c r="D22" s="187"/>
      <c r="E22" s="173">
        <f>I17</f>
        <v>44.981999999999999</v>
      </c>
      <c r="F22" s="173">
        <v>36</v>
      </c>
      <c r="G22" s="173"/>
      <c r="H22" s="173"/>
      <c r="I22" s="173">
        <f>E22*F22/1000</f>
        <v>1.6193519999999999</v>
      </c>
    </row>
    <row r="23" spans="1:10" s="4" customFormat="1" ht="15">
      <c r="A23" s="183"/>
      <c r="B23" s="183"/>
      <c r="C23" s="184"/>
      <c r="D23" s="185"/>
      <c r="E23" s="171"/>
      <c r="F23" s="171"/>
      <c r="G23" s="171"/>
      <c r="H23" s="171"/>
      <c r="I23" s="173"/>
    </row>
    <row r="24" spans="1:10" s="4" customFormat="1" ht="45">
      <c r="A24" s="167" t="s">
        <v>37</v>
      </c>
      <c r="B24" s="168" t="s">
        <v>558</v>
      </c>
      <c r="C24" s="169" t="s">
        <v>557</v>
      </c>
      <c r="D24" s="150" t="s">
        <v>126</v>
      </c>
      <c r="E24" s="174"/>
      <c r="F24" s="174"/>
      <c r="G24" s="174"/>
      <c r="H24" s="174"/>
      <c r="I24" s="174">
        <f>I26</f>
        <v>2.1051576000000001</v>
      </c>
    </row>
    <row r="25" spans="1:10" s="25" customFormat="1" ht="30">
      <c r="A25" s="166"/>
      <c r="B25" s="166"/>
      <c r="C25" s="186" t="s">
        <v>394</v>
      </c>
      <c r="D25" s="189"/>
      <c r="E25" s="171" t="s">
        <v>392</v>
      </c>
      <c r="F25" s="171" t="s">
        <v>393</v>
      </c>
      <c r="G25" s="174" t="s">
        <v>395</v>
      </c>
      <c r="H25" s="174"/>
      <c r="I25" s="174"/>
    </row>
    <row r="26" spans="1:10" s="25" customFormat="1" ht="15">
      <c r="A26" s="180"/>
      <c r="B26" s="180"/>
      <c r="C26" s="181"/>
      <c r="D26" s="182"/>
      <c r="E26" s="173">
        <f>I17</f>
        <v>44.981999999999999</v>
      </c>
      <c r="F26" s="173">
        <v>36</v>
      </c>
      <c r="G26" s="172"/>
      <c r="H26" s="172"/>
      <c r="I26" s="172">
        <f>E26*F26*1.3/1000</f>
        <v>2.1051576000000001</v>
      </c>
      <c r="J26" s="26"/>
    </row>
    <row r="27" spans="1:10" s="25" customFormat="1" ht="15">
      <c r="A27" s="180"/>
      <c r="B27" s="180"/>
      <c r="C27" s="181"/>
      <c r="D27" s="182"/>
      <c r="E27" s="173"/>
      <c r="F27" s="173"/>
      <c r="G27" s="172"/>
      <c r="H27" s="172"/>
      <c r="I27" s="172"/>
      <c r="J27" s="26"/>
    </row>
    <row r="28" spans="1:10" s="6" customFormat="1" ht="15">
      <c r="A28" s="63" t="s">
        <v>59</v>
      </c>
      <c r="B28" s="63"/>
      <c r="C28" s="64" t="s">
        <v>127</v>
      </c>
      <c r="D28" s="70"/>
      <c r="E28" s="165"/>
      <c r="F28" s="165"/>
      <c r="G28" s="165"/>
      <c r="H28" s="165"/>
      <c r="I28" s="165"/>
    </row>
    <row r="29" spans="1:10" s="4" customFormat="1" ht="15">
      <c r="A29" s="167" t="s">
        <v>62</v>
      </c>
      <c r="B29" s="167" t="s">
        <v>562</v>
      </c>
      <c r="C29" s="149" t="s">
        <v>563</v>
      </c>
      <c r="D29" s="150" t="s">
        <v>126</v>
      </c>
      <c r="E29" s="174"/>
      <c r="F29" s="174"/>
      <c r="G29" s="174"/>
      <c r="H29" s="174"/>
      <c r="I29" s="174">
        <f>SUM(I30:I35)</f>
        <v>9.5760000000000023</v>
      </c>
    </row>
    <row r="30" spans="1:10" s="25" customFormat="1" ht="15">
      <c r="A30" s="166"/>
      <c r="B30" s="166"/>
      <c r="C30" s="188"/>
      <c r="D30" s="189"/>
      <c r="E30" s="172">
        <v>7.56</v>
      </c>
      <c r="F30" s="172">
        <v>0.4</v>
      </c>
      <c r="G30" s="172">
        <v>0.5</v>
      </c>
      <c r="H30" s="172">
        <v>2</v>
      </c>
      <c r="I30" s="172">
        <f t="shared" ref="I30:I35" si="0">PRODUCT(E30:H30)</f>
        <v>3.024</v>
      </c>
    </row>
    <row r="31" spans="1:10" s="25" customFormat="1" ht="15">
      <c r="A31" s="166"/>
      <c r="B31" s="166"/>
      <c r="C31" s="188"/>
      <c r="D31" s="189"/>
      <c r="E31" s="172">
        <v>5.65</v>
      </c>
      <c r="F31" s="172">
        <v>0.4</v>
      </c>
      <c r="G31" s="172">
        <v>0.5</v>
      </c>
      <c r="H31" s="172">
        <v>2</v>
      </c>
      <c r="I31" s="172">
        <f t="shared" si="0"/>
        <v>2.2600000000000002</v>
      </c>
    </row>
    <row r="32" spans="1:10" s="25" customFormat="1" ht="15">
      <c r="A32" s="166"/>
      <c r="B32" s="166"/>
      <c r="C32" s="188"/>
      <c r="D32" s="189"/>
      <c r="E32" s="172">
        <v>7.26</v>
      </c>
      <c r="F32" s="172">
        <v>0.4</v>
      </c>
      <c r="G32" s="172">
        <v>0.5</v>
      </c>
      <c r="H32" s="172">
        <v>1</v>
      </c>
      <c r="I32" s="172">
        <f t="shared" si="0"/>
        <v>1.452</v>
      </c>
    </row>
    <row r="33" spans="1:10" s="25" customFormat="1" ht="15">
      <c r="A33" s="180"/>
      <c r="B33" s="180"/>
      <c r="C33" s="181"/>
      <c r="D33" s="182"/>
      <c r="E33" s="172">
        <v>1.2</v>
      </c>
      <c r="F33" s="172">
        <v>0.4</v>
      </c>
      <c r="G33" s="172">
        <v>0.5</v>
      </c>
      <c r="H33" s="172">
        <v>1</v>
      </c>
      <c r="I33" s="172">
        <f t="shared" si="0"/>
        <v>0.24</v>
      </c>
      <c r="J33" s="26"/>
    </row>
    <row r="34" spans="1:10" s="25" customFormat="1" ht="15">
      <c r="A34" s="180"/>
      <c r="B34" s="180"/>
      <c r="C34" s="181"/>
      <c r="D34" s="182"/>
      <c r="E34" s="172">
        <v>2.75</v>
      </c>
      <c r="F34" s="172">
        <v>0.4</v>
      </c>
      <c r="G34" s="172">
        <v>0.5</v>
      </c>
      <c r="H34" s="172">
        <v>4</v>
      </c>
      <c r="I34" s="172">
        <f t="shared" si="0"/>
        <v>2.2000000000000002</v>
      </c>
      <c r="J34" s="26"/>
    </row>
    <row r="35" spans="1:10" s="25" customFormat="1" ht="15">
      <c r="A35" s="180"/>
      <c r="B35" s="180"/>
      <c r="C35" s="181"/>
      <c r="D35" s="182"/>
      <c r="E35" s="172">
        <v>2</v>
      </c>
      <c r="F35" s="172">
        <v>0.4</v>
      </c>
      <c r="G35" s="172">
        <v>0.5</v>
      </c>
      <c r="H35" s="172">
        <v>1</v>
      </c>
      <c r="I35" s="172">
        <f t="shared" si="0"/>
        <v>0.4</v>
      </c>
      <c r="J35" s="26"/>
    </row>
    <row r="36" spans="1:10" s="4" customFormat="1" ht="15">
      <c r="A36" s="183"/>
      <c r="B36" s="183"/>
      <c r="C36" s="184"/>
      <c r="D36" s="185"/>
      <c r="E36" s="171"/>
      <c r="F36" s="171"/>
      <c r="G36" s="171"/>
      <c r="H36" s="171"/>
      <c r="I36" s="173"/>
    </row>
    <row r="37" spans="1:10" s="4" customFormat="1" ht="60">
      <c r="A37" s="167" t="s">
        <v>63</v>
      </c>
      <c r="B37" s="168" t="s">
        <v>128</v>
      </c>
      <c r="C37" s="169" t="s">
        <v>129</v>
      </c>
      <c r="D37" s="150" t="s">
        <v>126</v>
      </c>
      <c r="E37" s="171"/>
      <c r="F37" s="171"/>
      <c r="G37" s="171"/>
      <c r="H37" s="171"/>
      <c r="I37" s="171">
        <f>SUM(I38:I43)</f>
        <v>0.95760000000000001</v>
      </c>
    </row>
    <row r="38" spans="1:10" s="25" customFormat="1" ht="15">
      <c r="A38" s="166"/>
      <c r="B38" s="166"/>
      <c r="C38" s="188"/>
      <c r="D38" s="189"/>
      <c r="E38" s="172">
        <v>7.56</v>
      </c>
      <c r="F38" s="172">
        <v>0.4</v>
      </c>
      <c r="G38" s="172">
        <v>0.05</v>
      </c>
      <c r="H38" s="172">
        <v>2</v>
      </c>
      <c r="I38" s="172">
        <f t="shared" ref="I38:I43" si="1">PRODUCT(E38:H38)</f>
        <v>0.3024</v>
      </c>
    </row>
    <row r="39" spans="1:10" s="25" customFormat="1" ht="15">
      <c r="A39" s="166"/>
      <c r="B39" s="166"/>
      <c r="C39" s="188"/>
      <c r="D39" s="189"/>
      <c r="E39" s="172">
        <v>5.65</v>
      </c>
      <c r="F39" s="172">
        <v>0.4</v>
      </c>
      <c r="G39" s="172">
        <v>0.05</v>
      </c>
      <c r="H39" s="172">
        <v>2</v>
      </c>
      <c r="I39" s="172">
        <f t="shared" si="1"/>
        <v>0.22600000000000003</v>
      </c>
    </row>
    <row r="40" spans="1:10" s="25" customFormat="1" ht="15">
      <c r="A40" s="166"/>
      <c r="B40" s="166"/>
      <c r="C40" s="188"/>
      <c r="D40" s="189"/>
      <c r="E40" s="172">
        <v>7.26</v>
      </c>
      <c r="F40" s="172">
        <v>0.4</v>
      </c>
      <c r="G40" s="172">
        <v>0.05</v>
      </c>
      <c r="H40" s="172">
        <v>1</v>
      </c>
      <c r="I40" s="172">
        <f t="shared" si="1"/>
        <v>0.1452</v>
      </c>
    </row>
    <row r="41" spans="1:10" s="25" customFormat="1" ht="15">
      <c r="A41" s="180"/>
      <c r="B41" s="180"/>
      <c r="C41" s="181"/>
      <c r="D41" s="182"/>
      <c r="E41" s="172">
        <v>1.2</v>
      </c>
      <c r="F41" s="172">
        <v>0.4</v>
      </c>
      <c r="G41" s="172">
        <v>0.05</v>
      </c>
      <c r="H41" s="172">
        <v>1</v>
      </c>
      <c r="I41" s="172">
        <f t="shared" si="1"/>
        <v>2.4E-2</v>
      </c>
      <c r="J41" s="26"/>
    </row>
    <row r="42" spans="1:10" s="25" customFormat="1" ht="15">
      <c r="A42" s="180"/>
      <c r="B42" s="180"/>
      <c r="C42" s="181"/>
      <c r="D42" s="182"/>
      <c r="E42" s="172">
        <v>2.75</v>
      </c>
      <c r="F42" s="172">
        <v>0.4</v>
      </c>
      <c r="G42" s="172">
        <v>0.05</v>
      </c>
      <c r="H42" s="172">
        <v>4</v>
      </c>
      <c r="I42" s="172">
        <f t="shared" si="1"/>
        <v>0.22000000000000003</v>
      </c>
      <c r="J42" s="26"/>
    </row>
    <row r="43" spans="1:10" s="25" customFormat="1" ht="15">
      <c r="A43" s="180"/>
      <c r="B43" s="180"/>
      <c r="C43" s="181"/>
      <c r="D43" s="182"/>
      <c r="E43" s="172">
        <v>2</v>
      </c>
      <c r="F43" s="172">
        <v>0.4</v>
      </c>
      <c r="G43" s="172">
        <v>0.05</v>
      </c>
      <c r="H43" s="172">
        <v>1</v>
      </c>
      <c r="I43" s="172">
        <f t="shared" si="1"/>
        <v>4.0000000000000008E-2</v>
      </c>
      <c r="J43" s="26"/>
    </row>
    <row r="44" spans="1:10" s="4" customFormat="1" ht="15">
      <c r="A44" s="183"/>
      <c r="B44" s="183"/>
      <c r="C44" s="184"/>
      <c r="D44" s="185"/>
      <c r="E44" s="171"/>
      <c r="F44" s="171"/>
      <c r="G44" s="171"/>
      <c r="H44" s="171"/>
      <c r="I44" s="173"/>
    </row>
    <row r="45" spans="1:10" s="4" customFormat="1" ht="75">
      <c r="A45" s="167" t="s">
        <v>130</v>
      </c>
      <c r="B45" s="168" t="s">
        <v>131</v>
      </c>
      <c r="C45" s="170" t="s">
        <v>132</v>
      </c>
      <c r="D45" s="150" t="s">
        <v>122</v>
      </c>
      <c r="E45" s="171"/>
      <c r="F45" s="171"/>
      <c r="G45" s="171"/>
      <c r="H45" s="171"/>
      <c r="I45" s="171">
        <f>SUM(I46:I52)</f>
        <v>23.296799999999998</v>
      </c>
    </row>
    <row r="46" spans="1:10" s="25" customFormat="1" ht="15">
      <c r="A46" s="166"/>
      <c r="B46" s="166"/>
      <c r="C46" s="188"/>
      <c r="D46" s="189"/>
      <c r="E46" s="172">
        <v>7.56</v>
      </c>
      <c r="F46" s="172"/>
      <c r="G46" s="172">
        <v>0.51</v>
      </c>
      <c r="H46" s="172">
        <v>2</v>
      </c>
      <c r="I46" s="172">
        <f t="shared" ref="I46:I52" si="2">PRODUCT(E46:H46)</f>
        <v>7.7111999999999998</v>
      </c>
    </row>
    <row r="47" spans="1:10" s="25" customFormat="1" ht="15">
      <c r="A47" s="166"/>
      <c r="B47" s="166"/>
      <c r="C47" s="188"/>
      <c r="D47" s="189"/>
      <c r="E47" s="172">
        <v>5.65</v>
      </c>
      <c r="F47" s="172"/>
      <c r="G47" s="172">
        <v>0.51</v>
      </c>
      <c r="H47" s="172">
        <v>2</v>
      </c>
      <c r="I47" s="172">
        <f t="shared" si="2"/>
        <v>5.7630000000000008</v>
      </c>
    </row>
    <row r="48" spans="1:10" s="25" customFormat="1" ht="15">
      <c r="A48" s="166"/>
      <c r="B48" s="166"/>
      <c r="C48" s="188"/>
      <c r="D48" s="189"/>
      <c r="E48" s="172">
        <v>7.26</v>
      </c>
      <c r="F48" s="172"/>
      <c r="G48" s="172">
        <v>0.51</v>
      </c>
      <c r="H48" s="172">
        <v>1</v>
      </c>
      <c r="I48" s="172">
        <f t="shared" si="2"/>
        <v>3.7025999999999999</v>
      </c>
    </row>
    <row r="49" spans="1:10" s="25" customFormat="1" ht="15">
      <c r="A49" s="180"/>
      <c r="B49" s="180"/>
      <c r="C49" s="181"/>
      <c r="D49" s="182"/>
      <c r="E49" s="172">
        <v>1.2</v>
      </c>
      <c r="F49" s="172"/>
      <c r="G49" s="172">
        <v>0.51</v>
      </c>
      <c r="H49" s="172">
        <v>1</v>
      </c>
      <c r="I49" s="172">
        <f t="shared" si="2"/>
        <v>0.61199999999999999</v>
      </c>
      <c r="J49" s="26"/>
    </row>
    <row r="50" spans="1:10" s="25" customFormat="1" ht="15">
      <c r="A50" s="180"/>
      <c r="B50" s="180"/>
      <c r="C50" s="181"/>
      <c r="D50" s="182"/>
      <c r="E50" s="172">
        <v>2.75</v>
      </c>
      <c r="F50" s="172"/>
      <c r="G50" s="172">
        <v>0.51</v>
      </c>
      <c r="H50" s="172">
        <v>4</v>
      </c>
      <c r="I50" s="172">
        <f t="shared" si="2"/>
        <v>5.61</v>
      </c>
      <c r="J50" s="26"/>
    </row>
    <row r="51" spans="1:10" s="25" customFormat="1" ht="15">
      <c r="A51" s="180"/>
      <c r="B51" s="180"/>
      <c r="C51" s="181"/>
      <c r="D51" s="182"/>
      <c r="E51" s="172">
        <v>2</v>
      </c>
      <c r="F51" s="172"/>
      <c r="G51" s="172">
        <v>0.51</v>
      </c>
      <c r="H51" s="172">
        <v>1</v>
      </c>
      <c r="I51" s="172">
        <f t="shared" si="2"/>
        <v>1.02</v>
      </c>
      <c r="J51" s="26"/>
    </row>
    <row r="52" spans="1:10" s="25" customFormat="1" ht="15">
      <c r="A52" s="180"/>
      <c r="B52" s="180"/>
      <c r="C52" s="181" t="s">
        <v>396</v>
      </c>
      <c r="D52" s="182"/>
      <c r="E52" s="172">
        <v>-0.2</v>
      </c>
      <c r="F52" s="172"/>
      <c r="G52" s="172">
        <v>0.51</v>
      </c>
      <c r="H52" s="172">
        <v>11</v>
      </c>
      <c r="I52" s="172">
        <f t="shared" si="2"/>
        <v>-1.1220000000000001</v>
      </c>
      <c r="J52" s="26"/>
    </row>
    <row r="53" spans="1:10" s="4" customFormat="1" ht="15">
      <c r="A53" s="183"/>
      <c r="B53" s="183"/>
      <c r="C53" s="184"/>
      <c r="D53" s="185"/>
      <c r="E53" s="171"/>
      <c r="F53" s="171"/>
      <c r="G53" s="171"/>
      <c r="H53" s="171"/>
      <c r="I53" s="173"/>
    </row>
    <row r="54" spans="1:10" s="4" customFormat="1" ht="30">
      <c r="A54" s="167" t="s">
        <v>133</v>
      </c>
      <c r="B54" s="168" t="s">
        <v>134</v>
      </c>
      <c r="C54" s="149" t="s">
        <v>135</v>
      </c>
      <c r="D54" s="150" t="s">
        <v>126</v>
      </c>
      <c r="E54" s="171"/>
      <c r="F54" s="171"/>
      <c r="G54" s="171"/>
      <c r="H54" s="171"/>
      <c r="I54" s="171">
        <f>SUM(I55:I60)</f>
        <v>4.3091999999999997</v>
      </c>
    </row>
    <row r="55" spans="1:10" s="25" customFormat="1" ht="15">
      <c r="A55" s="166"/>
      <c r="B55" s="166"/>
      <c r="C55" s="188"/>
      <c r="D55" s="189"/>
      <c r="E55" s="172">
        <v>7.56</v>
      </c>
      <c r="F55" s="172">
        <v>0.2</v>
      </c>
      <c r="G55" s="172">
        <v>0.45</v>
      </c>
      <c r="H55" s="172">
        <v>2</v>
      </c>
      <c r="I55" s="172">
        <f t="shared" ref="I55:I60" si="3">PRODUCT(E55:H55)</f>
        <v>1.3608</v>
      </c>
    </row>
    <row r="56" spans="1:10" s="25" customFormat="1" ht="15">
      <c r="A56" s="166"/>
      <c r="B56" s="166"/>
      <c r="C56" s="188"/>
      <c r="D56" s="189"/>
      <c r="E56" s="172">
        <v>5.65</v>
      </c>
      <c r="F56" s="172">
        <v>0.2</v>
      </c>
      <c r="G56" s="172">
        <v>0.45</v>
      </c>
      <c r="H56" s="172">
        <v>2</v>
      </c>
      <c r="I56" s="172">
        <f t="shared" si="3"/>
        <v>1.0170000000000001</v>
      </c>
    </row>
    <row r="57" spans="1:10" s="25" customFormat="1" ht="15">
      <c r="A57" s="166"/>
      <c r="B57" s="166"/>
      <c r="C57" s="188"/>
      <c r="D57" s="189"/>
      <c r="E57" s="172">
        <v>7.26</v>
      </c>
      <c r="F57" s="172">
        <v>0.2</v>
      </c>
      <c r="G57" s="172">
        <v>0.45</v>
      </c>
      <c r="H57" s="172">
        <v>1</v>
      </c>
      <c r="I57" s="172">
        <f t="shared" si="3"/>
        <v>0.65339999999999998</v>
      </c>
    </row>
    <row r="58" spans="1:10" s="25" customFormat="1" ht="15">
      <c r="A58" s="180"/>
      <c r="B58" s="180"/>
      <c r="C58" s="181"/>
      <c r="D58" s="182"/>
      <c r="E58" s="172">
        <v>1.2</v>
      </c>
      <c r="F58" s="172">
        <v>0.2</v>
      </c>
      <c r="G58" s="172">
        <v>0.45</v>
      </c>
      <c r="H58" s="172">
        <v>1</v>
      </c>
      <c r="I58" s="172">
        <f t="shared" si="3"/>
        <v>0.108</v>
      </c>
      <c r="J58" s="26"/>
    </row>
    <row r="59" spans="1:10" s="25" customFormat="1" ht="15">
      <c r="A59" s="180"/>
      <c r="B59" s="180"/>
      <c r="C59" s="181"/>
      <c r="D59" s="182"/>
      <c r="E59" s="172">
        <v>2.75</v>
      </c>
      <c r="F59" s="172">
        <v>0.2</v>
      </c>
      <c r="G59" s="172">
        <v>0.45</v>
      </c>
      <c r="H59" s="172">
        <v>4</v>
      </c>
      <c r="I59" s="172">
        <f t="shared" si="3"/>
        <v>0.9900000000000001</v>
      </c>
      <c r="J59" s="26"/>
    </row>
    <row r="60" spans="1:10" s="25" customFormat="1" ht="15">
      <c r="A60" s="180"/>
      <c r="B60" s="180"/>
      <c r="C60" s="181"/>
      <c r="D60" s="182"/>
      <c r="E60" s="172">
        <v>2</v>
      </c>
      <c r="F60" s="172">
        <v>0.2</v>
      </c>
      <c r="G60" s="172">
        <v>0.45</v>
      </c>
      <c r="H60" s="172">
        <v>1</v>
      </c>
      <c r="I60" s="172">
        <f t="shared" si="3"/>
        <v>0.18000000000000002</v>
      </c>
      <c r="J60" s="26"/>
    </row>
    <row r="61" spans="1:10" s="4" customFormat="1" ht="15">
      <c r="A61" s="183"/>
      <c r="B61" s="183"/>
      <c r="C61" s="184"/>
      <c r="D61" s="185"/>
      <c r="E61" s="171"/>
      <c r="F61" s="171"/>
      <c r="G61" s="171"/>
      <c r="H61" s="171"/>
      <c r="I61" s="173"/>
    </row>
    <row r="62" spans="1:10" s="4" customFormat="1" ht="45">
      <c r="A62" s="167" t="s">
        <v>136</v>
      </c>
      <c r="B62" s="168" t="s">
        <v>285</v>
      </c>
      <c r="C62" s="169" t="s">
        <v>286</v>
      </c>
      <c r="D62" s="150" t="s">
        <v>126</v>
      </c>
      <c r="E62" s="171"/>
      <c r="F62" s="171"/>
      <c r="G62" s="171"/>
      <c r="H62" s="171"/>
      <c r="I62" s="171">
        <f>SUM(I63:I69)</f>
        <v>3.8512499999999998</v>
      </c>
    </row>
    <row r="63" spans="1:10" s="4" customFormat="1" ht="15">
      <c r="A63" s="167"/>
      <c r="B63" s="168"/>
      <c r="C63" s="169"/>
      <c r="D63" s="150"/>
      <c r="E63" s="173">
        <v>3.53</v>
      </c>
      <c r="F63" s="173">
        <v>2.75</v>
      </c>
      <c r="G63" s="173">
        <v>0.1</v>
      </c>
      <c r="H63" s="171"/>
      <c r="I63" s="172">
        <f t="shared" ref="I63:I69" si="4">PRODUCT(E63:H63)</f>
        <v>0.97075</v>
      </c>
    </row>
    <row r="64" spans="1:10" s="4" customFormat="1" ht="15">
      <c r="A64" s="167"/>
      <c r="B64" s="168"/>
      <c r="C64" s="169"/>
      <c r="D64" s="150"/>
      <c r="E64" s="173">
        <v>2.38</v>
      </c>
      <c r="F64" s="173">
        <v>2.75</v>
      </c>
      <c r="G64" s="173">
        <v>0.1</v>
      </c>
      <c r="H64" s="171"/>
      <c r="I64" s="172">
        <f t="shared" si="4"/>
        <v>0.65450000000000008</v>
      </c>
    </row>
    <row r="65" spans="1:10" s="4" customFormat="1" ht="15">
      <c r="A65" s="167"/>
      <c r="B65" s="168"/>
      <c r="C65" s="169"/>
      <c r="D65" s="150"/>
      <c r="E65" s="173">
        <v>1.2</v>
      </c>
      <c r="F65" s="173">
        <v>2.75</v>
      </c>
      <c r="G65" s="173">
        <v>0.1</v>
      </c>
      <c r="H65" s="171"/>
      <c r="I65" s="172">
        <f t="shared" si="4"/>
        <v>0.33</v>
      </c>
    </row>
    <row r="66" spans="1:10" s="4" customFormat="1" ht="15">
      <c r="A66" s="167"/>
      <c r="B66" s="168"/>
      <c r="C66" s="169"/>
      <c r="D66" s="150"/>
      <c r="E66" s="173">
        <v>2.88</v>
      </c>
      <c r="F66" s="173">
        <v>2.75</v>
      </c>
      <c r="G66" s="173">
        <v>0.1</v>
      </c>
      <c r="H66" s="171"/>
      <c r="I66" s="172">
        <f t="shared" si="4"/>
        <v>0.79200000000000004</v>
      </c>
    </row>
    <row r="67" spans="1:10" s="25" customFormat="1" ht="15">
      <c r="A67" s="180"/>
      <c r="B67" s="180"/>
      <c r="C67" s="181"/>
      <c r="D67" s="182"/>
      <c r="E67" s="172">
        <v>1.75</v>
      </c>
      <c r="F67" s="172">
        <v>1.2</v>
      </c>
      <c r="G67" s="173">
        <v>0.1</v>
      </c>
      <c r="H67" s="172"/>
      <c r="I67" s="172">
        <f t="shared" si="4"/>
        <v>0.21000000000000002</v>
      </c>
      <c r="J67" s="26"/>
    </row>
    <row r="68" spans="1:10" s="25" customFormat="1" ht="15">
      <c r="A68" s="180"/>
      <c r="B68" s="180"/>
      <c r="C68" s="181"/>
      <c r="D68" s="182"/>
      <c r="E68" s="172">
        <v>2.88</v>
      </c>
      <c r="F68" s="172">
        <v>2.75</v>
      </c>
      <c r="G68" s="173">
        <v>0.1</v>
      </c>
      <c r="H68" s="172"/>
      <c r="I68" s="172">
        <f t="shared" si="4"/>
        <v>0.79200000000000004</v>
      </c>
      <c r="J68" s="26"/>
    </row>
    <row r="69" spans="1:10" s="25" customFormat="1" ht="15">
      <c r="A69" s="180"/>
      <c r="B69" s="180"/>
      <c r="C69" s="181"/>
      <c r="D69" s="182"/>
      <c r="E69" s="172">
        <v>0.85</v>
      </c>
      <c r="F69" s="172">
        <v>1.2</v>
      </c>
      <c r="G69" s="173">
        <v>0.1</v>
      </c>
      <c r="H69" s="172"/>
      <c r="I69" s="172">
        <f t="shared" si="4"/>
        <v>0.10200000000000001</v>
      </c>
      <c r="J69" s="26"/>
    </row>
    <row r="70" spans="1:10" s="4" customFormat="1" ht="15">
      <c r="A70" s="183"/>
      <c r="B70" s="183"/>
      <c r="C70" s="184"/>
      <c r="D70" s="185"/>
      <c r="E70" s="171"/>
      <c r="F70" s="171"/>
      <c r="G70" s="171"/>
      <c r="H70" s="171"/>
      <c r="I70" s="173"/>
    </row>
    <row r="71" spans="1:10" s="4" customFormat="1" ht="60">
      <c r="A71" s="167" t="s">
        <v>137</v>
      </c>
      <c r="B71" s="168" t="s">
        <v>138</v>
      </c>
      <c r="C71" s="169" t="s">
        <v>139</v>
      </c>
      <c r="D71" s="150" t="s">
        <v>122</v>
      </c>
      <c r="E71" s="171"/>
      <c r="F71" s="171"/>
      <c r="G71" s="171"/>
      <c r="H71" s="171"/>
      <c r="I71" s="171">
        <f>SUM(I72:I78)</f>
        <v>46.593599999999995</v>
      </c>
    </row>
    <row r="72" spans="1:10" s="25" customFormat="1" ht="15">
      <c r="A72" s="166"/>
      <c r="B72" s="166"/>
      <c r="C72" s="188"/>
      <c r="D72" s="189"/>
      <c r="E72" s="172">
        <v>7.56</v>
      </c>
      <c r="F72" s="172"/>
      <c r="G72" s="172">
        <v>0.51</v>
      </c>
      <c r="H72" s="172">
        <v>4</v>
      </c>
      <c r="I72" s="172">
        <f t="shared" ref="I72:I78" si="5">PRODUCT(E72:H72)</f>
        <v>15.4224</v>
      </c>
    </row>
    <row r="73" spans="1:10" s="25" customFormat="1" ht="15">
      <c r="A73" s="166"/>
      <c r="B73" s="166"/>
      <c r="C73" s="188"/>
      <c r="D73" s="189"/>
      <c r="E73" s="172">
        <v>5.65</v>
      </c>
      <c r="F73" s="172"/>
      <c r="G73" s="172">
        <v>0.51</v>
      </c>
      <c r="H73" s="172">
        <v>4</v>
      </c>
      <c r="I73" s="172">
        <f t="shared" si="5"/>
        <v>11.526000000000002</v>
      </c>
    </row>
    <row r="74" spans="1:10" s="25" customFormat="1" ht="15">
      <c r="A74" s="166"/>
      <c r="B74" s="166"/>
      <c r="C74" s="188"/>
      <c r="D74" s="189"/>
      <c r="E74" s="172">
        <v>7.26</v>
      </c>
      <c r="F74" s="172"/>
      <c r="G74" s="172">
        <v>0.51</v>
      </c>
      <c r="H74" s="172">
        <v>2</v>
      </c>
      <c r="I74" s="172">
        <f t="shared" si="5"/>
        <v>7.4051999999999998</v>
      </c>
    </row>
    <row r="75" spans="1:10" s="25" customFormat="1" ht="15">
      <c r="A75" s="180"/>
      <c r="B75" s="180"/>
      <c r="C75" s="181"/>
      <c r="D75" s="182"/>
      <c r="E75" s="172">
        <v>1.2</v>
      </c>
      <c r="F75" s="172"/>
      <c r="G75" s="172">
        <v>0.51</v>
      </c>
      <c r="H75" s="172">
        <v>2</v>
      </c>
      <c r="I75" s="172">
        <f t="shared" si="5"/>
        <v>1.224</v>
      </c>
      <c r="J75" s="26"/>
    </row>
    <row r="76" spans="1:10" s="25" customFormat="1" ht="15">
      <c r="A76" s="180"/>
      <c r="B76" s="180"/>
      <c r="C76" s="181"/>
      <c r="D76" s="182"/>
      <c r="E76" s="172">
        <v>2.75</v>
      </c>
      <c r="F76" s="172"/>
      <c r="G76" s="172">
        <v>0.51</v>
      </c>
      <c r="H76" s="172">
        <v>8</v>
      </c>
      <c r="I76" s="172">
        <f t="shared" si="5"/>
        <v>11.22</v>
      </c>
      <c r="J76" s="26"/>
    </row>
    <row r="77" spans="1:10" s="25" customFormat="1" ht="15">
      <c r="A77" s="180"/>
      <c r="B77" s="180"/>
      <c r="C77" s="181"/>
      <c r="D77" s="182"/>
      <c r="E77" s="172">
        <v>2</v>
      </c>
      <c r="F77" s="172"/>
      <c r="G77" s="172">
        <v>0.51</v>
      </c>
      <c r="H77" s="172">
        <v>2</v>
      </c>
      <c r="I77" s="172">
        <f t="shared" si="5"/>
        <v>2.04</v>
      </c>
      <c r="J77" s="26"/>
    </row>
    <row r="78" spans="1:10" s="25" customFormat="1" ht="15">
      <c r="A78" s="180"/>
      <c r="B78" s="180"/>
      <c r="C78" s="181" t="s">
        <v>396</v>
      </c>
      <c r="D78" s="182"/>
      <c r="E78" s="172">
        <v>-0.2</v>
      </c>
      <c r="F78" s="172"/>
      <c r="G78" s="172">
        <v>0.51</v>
      </c>
      <c r="H78" s="172">
        <v>22</v>
      </c>
      <c r="I78" s="172">
        <f t="shared" si="5"/>
        <v>-2.2440000000000002</v>
      </c>
      <c r="J78" s="26"/>
    </row>
    <row r="79" spans="1:10" s="4" customFormat="1" ht="15">
      <c r="A79" s="183"/>
      <c r="B79" s="183"/>
      <c r="C79" s="184"/>
      <c r="D79" s="185"/>
      <c r="E79" s="171"/>
      <c r="F79" s="171"/>
      <c r="G79" s="171"/>
      <c r="H79" s="171"/>
      <c r="I79" s="173"/>
    </row>
    <row r="80" spans="1:10" s="6" customFormat="1" ht="15">
      <c r="A80" s="63" t="s">
        <v>60</v>
      </c>
      <c r="B80" s="68"/>
      <c r="C80" s="64" t="s">
        <v>140</v>
      </c>
      <c r="D80" s="70"/>
      <c r="E80" s="165"/>
      <c r="F80" s="165"/>
      <c r="G80" s="165"/>
      <c r="H80" s="165"/>
      <c r="I80" s="165"/>
    </row>
    <row r="81" spans="1:10" s="4" customFormat="1" ht="75">
      <c r="A81" s="167" t="s">
        <v>61</v>
      </c>
      <c r="B81" s="168" t="s">
        <v>141</v>
      </c>
      <c r="C81" s="149" t="s">
        <v>142</v>
      </c>
      <c r="D81" s="150" t="s">
        <v>126</v>
      </c>
      <c r="E81" s="174"/>
      <c r="F81" s="174"/>
      <c r="G81" s="174"/>
      <c r="H81" s="174"/>
      <c r="I81" s="174">
        <f>SUM(I82:I87)-0.01</f>
        <v>2.6267440000000004</v>
      </c>
    </row>
    <row r="82" spans="1:10" s="4" customFormat="1" ht="15">
      <c r="A82" s="166"/>
      <c r="B82" s="166"/>
      <c r="C82" s="186" t="s">
        <v>397</v>
      </c>
      <c r="D82" s="187"/>
      <c r="E82" s="173">
        <v>0.4</v>
      </c>
      <c r="F82" s="173">
        <v>0.4</v>
      </c>
      <c r="G82" s="173">
        <f>0.1*1.5</f>
        <v>0.15000000000000002</v>
      </c>
      <c r="H82" s="173">
        <v>11</v>
      </c>
      <c r="I82" s="172">
        <f t="shared" ref="I82:I87" si="6">PRODUCT(E82:H82)</f>
        <v>0.26400000000000007</v>
      </c>
    </row>
    <row r="83" spans="1:10" s="4" customFormat="1" ht="15">
      <c r="A83" s="166"/>
      <c r="B83" s="166"/>
      <c r="C83" s="186" t="s">
        <v>398</v>
      </c>
      <c r="D83" s="187"/>
      <c r="E83" s="173">
        <v>0.12</v>
      </c>
      <c r="F83" s="173">
        <v>0.12</v>
      </c>
      <c r="G83" s="173">
        <v>0.31</v>
      </c>
      <c r="H83" s="173">
        <v>11</v>
      </c>
      <c r="I83" s="172">
        <f t="shared" si="6"/>
        <v>4.9104000000000002E-2</v>
      </c>
    </row>
    <row r="84" spans="1:10" s="4" customFormat="1" ht="15">
      <c r="A84" s="166"/>
      <c r="B84" s="166"/>
      <c r="C84" s="186" t="s">
        <v>399</v>
      </c>
      <c r="D84" s="187"/>
      <c r="E84" s="173">
        <v>0.12</v>
      </c>
      <c r="F84" s="173">
        <v>0.12</v>
      </c>
      <c r="G84" s="173">
        <v>2.4500000000000002</v>
      </c>
      <c r="H84" s="173">
        <v>11</v>
      </c>
      <c r="I84" s="172">
        <f t="shared" si="6"/>
        <v>0.38807999999999998</v>
      </c>
    </row>
    <row r="85" spans="1:10" s="4" customFormat="1" ht="15">
      <c r="A85" s="166"/>
      <c r="B85" s="166"/>
      <c r="C85" s="186" t="s">
        <v>400</v>
      </c>
      <c r="D85" s="187"/>
      <c r="E85" s="173">
        <f>((7.61*3)+(2.7*8)+1.15)</f>
        <v>45.580000000000005</v>
      </c>
      <c r="F85" s="173">
        <v>0.2</v>
      </c>
      <c r="G85" s="173">
        <v>0.1</v>
      </c>
      <c r="H85" s="173"/>
      <c r="I85" s="172">
        <f t="shared" si="6"/>
        <v>0.91160000000000019</v>
      </c>
    </row>
    <row r="86" spans="1:10" s="25" customFormat="1" ht="15">
      <c r="A86" s="180"/>
      <c r="B86" s="180"/>
      <c r="C86" s="181" t="s">
        <v>401</v>
      </c>
      <c r="D86" s="182"/>
      <c r="E86" s="172">
        <f>((7.53*2)+(2.78*4)+(3.15*2))</f>
        <v>32.479999999999997</v>
      </c>
      <c r="F86" s="172">
        <v>0.12</v>
      </c>
      <c r="G86" s="172">
        <v>0.2</v>
      </c>
      <c r="H86" s="172"/>
      <c r="I86" s="172">
        <f t="shared" si="6"/>
        <v>0.77951999999999988</v>
      </c>
      <c r="J86" s="26"/>
    </row>
    <row r="87" spans="1:10" s="25" customFormat="1" ht="15">
      <c r="A87" s="180"/>
      <c r="B87" s="180"/>
      <c r="C87" s="181" t="s">
        <v>402</v>
      </c>
      <c r="D87" s="182"/>
      <c r="E87" s="172">
        <f>((2.78*2)+1.23)</f>
        <v>6.7899999999999991</v>
      </c>
      <c r="F87" s="172">
        <v>0.12</v>
      </c>
      <c r="G87" s="172">
        <v>0.3</v>
      </c>
      <c r="H87" s="172"/>
      <c r="I87" s="172">
        <f t="shared" si="6"/>
        <v>0.24443999999999994</v>
      </c>
      <c r="J87" s="26"/>
    </row>
    <row r="88" spans="1:10" s="4" customFormat="1" ht="15">
      <c r="A88" s="183"/>
      <c r="B88" s="183"/>
      <c r="C88" s="184"/>
      <c r="D88" s="185"/>
      <c r="E88" s="171"/>
      <c r="F88" s="171"/>
      <c r="G88" s="171"/>
      <c r="H88" s="171"/>
      <c r="I88" s="173"/>
    </row>
    <row r="89" spans="1:10" s="4" customFormat="1" ht="75">
      <c r="A89" s="167" t="s">
        <v>388</v>
      </c>
      <c r="B89" s="168" t="s">
        <v>565</v>
      </c>
      <c r="C89" s="169" t="s">
        <v>566</v>
      </c>
      <c r="D89" s="150" t="s">
        <v>122</v>
      </c>
      <c r="E89" s="174"/>
      <c r="F89" s="174"/>
      <c r="G89" s="174"/>
      <c r="H89" s="174"/>
      <c r="I89" s="174">
        <f>SUM(I90:I90)</f>
        <v>1.3</v>
      </c>
    </row>
    <row r="90" spans="1:10" s="4" customFormat="1" ht="15">
      <c r="A90" s="166"/>
      <c r="B90" s="166"/>
      <c r="C90" s="186" t="s">
        <v>416</v>
      </c>
      <c r="D90" s="187"/>
      <c r="E90" s="173">
        <v>1.3</v>
      </c>
      <c r="F90" s="173">
        <v>1</v>
      </c>
      <c r="G90" s="171"/>
      <c r="H90" s="171"/>
      <c r="I90" s="172">
        <f>PRODUCT(E90:H90)</f>
        <v>1.3</v>
      </c>
    </row>
    <row r="91" spans="1:10" s="4" customFormat="1" ht="15">
      <c r="A91" s="183"/>
      <c r="B91" s="183"/>
      <c r="C91" s="184"/>
      <c r="D91" s="185"/>
      <c r="E91" s="171"/>
      <c r="F91" s="171"/>
      <c r="G91" s="171"/>
      <c r="H91" s="171"/>
      <c r="I91" s="173"/>
    </row>
    <row r="92" spans="1:10" s="4" customFormat="1" ht="30">
      <c r="A92" s="167" t="s">
        <v>143</v>
      </c>
      <c r="B92" s="168" t="s">
        <v>144</v>
      </c>
      <c r="C92" s="149" t="s">
        <v>145</v>
      </c>
      <c r="D92" s="150" t="s">
        <v>106</v>
      </c>
      <c r="E92" s="174"/>
      <c r="F92" s="174"/>
      <c r="G92" s="174"/>
      <c r="H92" s="174"/>
      <c r="I92" s="174">
        <f>SUM(I93:I95)</f>
        <v>5.0999999999999996</v>
      </c>
    </row>
    <row r="93" spans="1:10" s="4" customFormat="1" ht="15">
      <c r="A93" s="167"/>
      <c r="B93" s="168"/>
      <c r="C93" s="55" t="s">
        <v>419</v>
      </c>
      <c r="D93" s="56"/>
      <c r="E93" s="172">
        <v>0.9</v>
      </c>
      <c r="F93" s="172"/>
      <c r="G93" s="172"/>
      <c r="H93" s="172">
        <v>1</v>
      </c>
      <c r="I93" s="172">
        <f>PRODUCT(E93:H93)</f>
        <v>0.9</v>
      </c>
    </row>
    <row r="94" spans="1:10" s="4" customFormat="1" ht="15">
      <c r="A94" s="166"/>
      <c r="B94" s="166"/>
      <c r="C94" s="186" t="s">
        <v>417</v>
      </c>
      <c r="D94" s="190"/>
      <c r="E94" s="173">
        <v>1</v>
      </c>
      <c r="F94" s="173"/>
      <c r="G94" s="173"/>
      <c r="H94" s="173">
        <v>2</v>
      </c>
      <c r="I94" s="172">
        <f>PRODUCT(E94:H94)</f>
        <v>2</v>
      </c>
    </row>
    <row r="95" spans="1:10" s="25" customFormat="1" ht="15">
      <c r="A95" s="180"/>
      <c r="B95" s="180"/>
      <c r="C95" s="181" t="s">
        <v>418</v>
      </c>
      <c r="D95" s="182"/>
      <c r="E95" s="172">
        <v>1.1000000000000001</v>
      </c>
      <c r="F95" s="172"/>
      <c r="G95" s="172"/>
      <c r="H95" s="172">
        <v>2</v>
      </c>
      <c r="I95" s="172">
        <f>PRODUCT(E95:H95)</f>
        <v>2.2000000000000002</v>
      </c>
      <c r="J95" s="26"/>
    </row>
    <row r="96" spans="1:10" s="4" customFormat="1" ht="15">
      <c r="A96" s="183"/>
      <c r="B96" s="183"/>
      <c r="C96" s="184"/>
      <c r="D96" s="185"/>
      <c r="E96" s="171"/>
      <c r="F96" s="171"/>
      <c r="G96" s="171"/>
      <c r="H96" s="171"/>
      <c r="I96" s="173"/>
    </row>
    <row r="97" spans="1:10" s="4" customFormat="1" ht="30">
      <c r="A97" s="167" t="s">
        <v>146</v>
      </c>
      <c r="B97" s="168" t="s">
        <v>147</v>
      </c>
      <c r="C97" s="149" t="s">
        <v>148</v>
      </c>
      <c r="D97" s="150" t="s">
        <v>106</v>
      </c>
      <c r="E97" s="174"/>
      <c r="F97" s="174"/>
      <c r="G97" s="174"/>
      <c r="H97" s="174"/>
      <c r="I97" s="174">
        <f>SUM(I98:I99)</f>
        <v>8.1</v>
      </c>
    </row>
    <row r="98" spans="1:10" s="4" customFormat="1" ht="15">
      <c r="A98" s="166"/>
      <c r="B98" s="166"/>
      <c r="C98" s="186" t="s">
        <v>421</v>
      </c>
      <c r="D98" s="190"/>
      <c r="E98" s="173">
        <v>0.9</v>
      </c>
      <c r="F98" s="173"/>
      <c r="G98" s="173"/>
      <c r="H98" s="173">
        <v>1</v>
      </c>
      <c r="I98" s="172">
        <f>PRODUCT(E98:H98)</f>
        <v>0.9</v>
      </c>
    </row>
    <row r="99" spans="1:10" s="25" customFormat="1" ht="15">
      <c r="A99" s="180"/>
      <c r="B99" s="180"/>
      <c r="C99" s="181" t="s">
        <v>420</v>
      </c>
      <c r="D99" s="182"/>
      <c r="E99" s="172">
        <v>1.8</v>
      </c>
      <c r="F99" s="172"/>
      <c r="G99" s="172"/>
      <c r="H99" s="172">
        <v>4</v>
      </c>
      <c r="I99" s="172">
        <f>PRODUCT(E99:H99)</f>
        <v>7.2</v>
      </c>
      <c r="J99" s="26"/>
    </row>
    <row r="100" spans="1:10" s="4" customFormat="1" ht="15">
      <c r="A100" s="183"/>
      <c r="B100" s="183"/>
      <c r="C100" s="184"/>
      <c r="D100" s="185"/>
      <c r="E100" s="171"/>
      <c r="F100" s="171"/>
      <c r="G100" s="171"/>
      <c r="H100" s="171"/>
      <c r="I100" s="173"/>
    </row>
    <row r="101" spans="1:10" s="4" customFormat="1" ht="60">
      <c r="A101" s="167" t="s">
        <v>149</v>
      </c>
      <c r="B101" s="168" t="s">
        <v>198</v>
      </c>
      <c r="C101" s="149" t="s">
        <v>151</v>
      </c>
      <c r="D101" s="150" t="s">
        <v>122</v>
      </c>
      <c r="E101" s="174"/>
      <c r="F101" s="174"/>
      <c r="G101" s="174"/>
      <c r="H101" s="174"/>
      <c r="I101" s="174">
        <f>SUM(I102:I114)-0.42</f>
        <v>95.303899999999985</v>
      </c>
    </row>
    <row r="102" spans="1:10" s="4" customFormat="1" ht="28.5">
      <c r="A102" s="166"/>
      <c r="B102" s="166"/>
      <c r="C102" s="186" t="s">
        <v>422</v>
      </c>
      <c r="D102" s="187"/>
      <c r="E102" s="173">
        <f>((3*7.26)+5.65+2.9+(3*2.75))</f>
        <v>38.58</v>
      </c>
      <c r="F102" s="171"/>
      <c r="G102" s="173">
        <v>2.4500000000000002</v>
      </c>
      <c r="H102" s="171"/>
      <c r="I102" s="172">
        <f t="shared" ref="I102:I114" si="7">PRODUCT(E102:H102)</f>
        <v>94.521000000000001</v>
      </c>
    </row>
    <row r="103" spans="1:10" s="4" customFormat="1" ht="15">
      <c r="A103" s="166"/>
      <c r="B103" s="166"/>
      <c r="C103" s="186" t="s">
        <v>423</v>
      </c>
      <c r="D103" s="187"/>
      <c r="E103" s="173">
        <v>2</v>
      </c>
      <c r="F103" s="173"/>
      <c r="G103" s="173">
        <v>1.5</v>
      </c>
      <c r="H103" s="173"/>
      <c r="I103" s="172">
        <f t="shared" si="7"/>
        <v>3</v>
      </c>
    </row>
    <row r="104" spans="1:10" s="4" customFormat="1" ht="15">
      <c r="A104" s="166"/>
      <c r="B104" s="166"/>
      <c r="C104" s="186" t="s">
        <v>425</v>
      </c>
      <c r="D104" s="187"/>
      <c r="E104" s="173">
        <v>7.26</v>
      </c>
      <c r="F104" s="173"/>
      <c r="G104" s="173">
        <v>0.74</v>
      </c>
      <c r="H104" s="173"/>
      <c r="I104" s="172">
        <f t="shared" si="7"/>
        <v>5.3723999999999998</v>
      </c>
    </row>
    <row r="105" spans="1:10" s="4" customFormat="1" ht="15">
      <c r="A105" s="166"/>
      <c r="B105" s="166"/>
      <c r="C105" s="186" t="s">
        <v>424</v>
      </c>
      <c r="D105" s="187"/>
      <c r="E105" s="173">
        <v>1.2</v>
      </c>
      <c r="F105" s="173"/>
      <c r="G105" s="173">
        <v>0.51</v>
      </c>
      <c r="H105" s="173"/>
      <c r="I105" s="172">
        <f t="shared" si="7"/>
        <v>0.61199999999999999</v>
      </c>
    </row>
    <row r="106" spans="1:10" s="4" customFormat="1" ht="15">
      <c r="A106" s="166"/>
      <c r="B106" s="166"/>
      <c r="C106" s="186" t="s">
        <v>433</v>
      </c>
      <c r="D106" s="187"/>
      <c r="E106" s="173">
        <v>2.75</v>
      </c>
      <c r="F106" s="173"/>
      <c r="G106" s="173">
        <f>0.74/2</f>
        <v>0.37</v>
      </c>
      <c r="H106" s="173">
        <v>3</v>
      </c>
      <c r="I106" s="172">
        <f t="shared" si="7"/>
        <v>3.0525000000000002</v>
      </c>
    </row>
    <row r="107" spans="1:10" s="4" customFormat="1" ht="15">
      <c r="A107" s="166"/>
      <c r="B107" s="166"/>
      <c r="C107" s="186" t="s">
        <v>426</v>
      </c>
      <c r="D107" s="187"/>
      <c r="E107" s="173">
        <v>5.65</v>
      </c>
      <c r="F107" s="173"/>
      <c r="G107" s="173">
        <f>0.74/2</f>
        <v>0.37</v>
      </c>
      <c r="H107" s="173">
        <v>2</v>
      </c>
      <c r="I107" s="172">
        <f t="shared" si="7"/>
        <v>4.181</v>
      </c>
    </row>
    <row r="108" spans="1:10" s="4" customFormat="1" ht="15">
      <c r="A108" s="166"/>
      <c r="B108" s="166"/>
      <c r="C108" s="186" t="s">
        <v>427</v>
      </c>
      <c r="D108" s="187"/>
      <c r="E108" s="173">
        <v>1</v>
      </c>
      <c r="F108" s="173"/>
      <c r="G108" s="173">
        <v>1.2</v>
      </c>
      <c r="H108" s="173">
        <v>2</v>
      </c>
      <c r="I108" s="172">
        <f t="shared" si="7"/>
        <v>2.4</v>
      </c>
    </row>
    <row r="109" spans="1:10" s="4" customFormat="1" ht="15">
      <c r="A109" s="166"/>
      <c r="B109" s="166"/>
      <c r="C109" s="186" t="s">
        <v>428</v>
      </c>
      <c r="D109" s="187"/>
      <c r="E109" s="173">
        <v>-0.8</v>
      </c>
      <c r="F109" s="173"/>
      <c r="G109" s="173">
        <v>2.1</v>
      </c>
      <c r="H109" s="173">
        <v>2</v>
      </c>
      <c r="I109" s="172">
        <f t="shared" si="7"/>
        <v>-3.3600000000000003</v>
      </c>
    </row>
    <row r="110" spans="1:10" s="4" customFormat="1" ht="15">
      <c r="A110" s="166"/>
      <c r="B110" s="166"/>
      <c r="C110" s="186" t="s">
        <v>429</v>
      </c>
      <c r="D110" s="187"/>
      <c r="E110" s="173">
        <v>-0.7</v>
      </c>
      <c r="F110" s="173"/>
      <c r="G110" s="173">
        <v>2.1</v>
      </c>
      <c r="H110" s="173">
        <v>2</v>
      </c>
      <c r="I110" s="172">
        <f t="shared" si="7"/>
        <v>-2.94</v>
      </c>
    </row>
    <row r="111" spans="1:10" s="4" customFormat="1" ht="15">
      <c r="A111" s="166"/>
      <c r="B111" s="166"/>
      <c r="C111" s="186" t="s">
        <v>430</v>
      </c>
      <c r="D111" s="187"/>
      <c r="E111" s="173">
        <v>-0.6</v>
      </c>
      <c r="F111" s="173"/>
      <c r="G111" s="173">
        <v>2.1</v>
      </c>
      <c r="H111" s="173">
        <v>1</v>
      </c>
      <c r="I111" s="172">
        <f t="shared" si="7"/>
        <v>-1.26</v>
      </c>
    </row>
    <row r="112" spans="1:10" s="4" customFormat="1" ht="15">
      <c r="A112" s="166"/>
      <c r="B112" s="166"/>
      <c r="C112" s="186" t="s">
        <v>431</v>
      </c>
      <c r="D112" s="187"/>
      <c r="E112" s="173">
        <v>-1.5</v>
      </c>
      <c r="F112" s="173"/>
      <c r="G112" s="173">
        <v>1</v>
      </c>
      <c r="H112" s="173">
        <v>4</v>
      </c>
      <c r="I112" s="172">
        <f t="shared" si="7"/>
        <v>-6</v>
      </c>
    </row>
    <row r="113" spans="1:10" s="25" customFormat="1" ht="15">
      <c r="A113" s="180"/>
      <c r="B113" s="180"/>
      <c r="C113" s="181" t="s">
        <v>432</v>
      </c>
      <c r="D113" s="182"/>
      <c r="E113" s="172">
        <v>-0.6</v>
      </c>
      <c r="F113" s="172"/>
      <c r="G113" s="172">
        <v>0.3</v>
      </c>
      <c r="H113" s="172">
        <v>1</v>
      </c>
      <c r="I113" s="172">
        <f t="shared" si="7"/>
        <v>-0.18</v>
      </c>
      <c r="J113" s="26"/>
    </row>
    <row r="114" spans="1:10" s="25" customFormat="1" ht="15">
      <c r="A114" s="180"/>
      <c r="B114" s="180"/>
      <c r="C114" s="181" t="s">
        <v>396</v>
      </c>
      <c r="D114" s="182"/>
      <c r="E114" s="172">
        <v>-0.15</v>
      </c>
      <c r="F114" s="172"/>
      <c r="G114" s="172">
        <v>2.4500000000000002</v>
      </c>
      <c r="H114" s="172">
        <v>10</v>
      </c>
      <c r="I114" s="172">
        <f t="shared" si="7"/>
        <v>-3.6749999999999998</v>
      </c>
      <c r="J114" s="26"/>
    </row>
    <row r="115" spans="1:10" s="4" customFormat="1" ht="15">
      <c r="A115" s="183"/>
      <c r="B115" s="183"/>
      <c r="C115" s="184"/>
      <c r="D115" s="185"/>
      <c r="E115" s="171"/>
      <c r="F115" s="171"/>
      <c r="G115" s="171"/>
      <c r="H115" s="171"/>
      <c r="I115" s="173"/>
    </row>
    <row r="116" spans="1:10" s="6" customFormat="1" ht="15">
      <c r="A116" s="63" t="s">
        <v>64</v>
      </c>
      <c r="B116" s="68"/>
      <c r="C116" s="64" t="s">
        <v>152</v>
      </c>
      <c r="D116" s="70"/>
      <c r="E116" s="165"/>
      <c r="F116" s="165"/>
      <c r="G116" s="165"/>
      <c r="H116" s="165"/>
      <c r="I116" s="165"/>
    </row>
    <row r="117" spans="1:10" s="4" customFormat="1" ht="75">
      <c r="A117" s="167" t="s">
        <v>65</v>
      </c>
      <c r="B117" s="168" t="s">
        <v>153</v>
      </c>
      <c r="C117" s="149" t="s">
        <v>154</v>
      </c>
      <c r="D117" s="150" t="s">
        <v>122</v>
      </c>
      <c r="E117" s="171"/>
      <c r="F117" s="171"/>
      <c r="G117" s="171"/>
      <c r="H117" s="171"/>
      <c r="I117" s="171">
        <f>SUM(I118:I119)</f>
        <v>57.951000000000001</v>
      </c>
    </row>
    <row r="118" spans="1:10" s="4" customFormat="1" ht="15">
      <c r="A118" s="166"/>
      <c r="B118" s="166"/>
      <c r="C118" s="186"/>
      <c r="D118" s="187"/>
      <c r="E118" s="173">
        <v>6.85</v>
      </c>
      <c r="F118" s="173">
        <v>8.4600000000000009</v>
      </c>
      <c r="G118" s="173"/>
      <c r="H118" s="171"/>
      <c r="I118" s="173">
        <f>PRODUCT(E118:H118)</f>
        <v>57.951000000000001</v>
      </c>
    </row>
    <row r="119" spans="1:10" s="4" customFormat="1" ht="15">
      <c r="A119" s="183"/>
      <c r="B119" s="183"/>
      <c r="C119" s="184"/>
      <c r="D119" s="185"/>
      <c r="E119" s="171"/>
      <c r="F119" s="171"/>
      <c r="G119" s="171"/>
      <c r="H119" s="171"/>
      <c r="I119" s="173"/>
    </row>
    <row r="120" spans="1:10" s="4" customFormat="1" ht="45">
      <c r="A120" s="167" t="s">
        <v>66</v>
      </c>
      <c r="B120" s="168" t="s">
        <v>155</v>
      </c>
      <c r="C120" s="149" t="s">
        <v>156</v>
      </c>
      <c r="D120" s="150" t="s">
        <v>122</v>
      </c>
      <c r="E120" s="171"/>
      <c r="F120" s="171"/>
      <c r="G120" s="171"/>
      <c r="H120" s="171"/>
      <c r="I120" s="171">
        <f>SUM(I121:I121)</f>
        <v>57.951000000000001</v>
      </c>
    </row>
    <row r="121" spans="1:10" s="25" customFormat="1" ht="15">
      <c r="A121" s="180"/>
      <c r="B121" s="180"/>
      <c r="C121" s="181"/>
      <c r="D121" s="182"/>
      <c r="E121" s="172">
        <v>6.85</v>
      </c>
      <c r="F121" s="172">
        <v>8.4600000000000009</v>
      </c>
      <c r="G121" s="172"/>
      <c r="H121" s="172"/>
      <c r="I121" s="172">
        <f>PRODUCT(E121:H121)</f>
        <v>57.951000000000001</v>
      </c>
      <c r="J121" s="26"/>
    </row>
    <row r="122" spans="1:10" s="4" customFormat="1" ht="15">
      <c r="A122" s="183"/>
      <c r="B122" s="183"/>
      <c r="C122" s="184"/>
      <c r="D122" s="185"/>
      <c r="E122" s="171"/>
      <c r="F122" s="171"/>
      <c r="G122" s="171"/>
      <c r="H122" s="171"/>
      <c r="I122" s="173"/>
    </row>
    <row r="123" spans="1:10" s="4" customFormat="1" ht="60">
      <c r="A123" s="167" t="s">
        <v>157</v>
      </c>
      <c r="B123" s="168" t="s">
        <v>158</v>
      </c>
      <c r="C123" s="149" t="s">
        <v>117</v>
      </c>
      <c r="D123" s="150" t="s">
        <v>106</v>
      </c>
      <c r="E123" s="171"/>
      <c r="F123" s="171"/>
      <c r="G123" s="171"/>
      <c r="H123" s="171"/>
      <c r="I123" s="171">
        <f>SUM(I124:I124)</f>
        <v>8.4600000000000009</v>
      </c>
    </row>
    <row r="124" spans="1:10" s="25" customFormat="1" ht="15">
      <c r="A124" s="180"/>
      <c r="B124" s="180"/>
      <c r="C124" s="181"/>
      <c r="D124" s="182"/>
      <c r="E124" s="172">
        <v>8.4600000000000009</v>
      </c>
      <c r="F124" s="172"/>
      <c r="G124" s="172"/>
      <c r="H124" s="172"/>
      <c r="I124" s="172">
        <f>PRODUCT(E124:H124)</f>
        <v>8.4600000000000009</v>
      </c>
      <c r="J124" s="26"/>
    </row>
    <row r="125" spans="1:10" s="4" customFormat="1" ht="15">
      <c r="A125" s="183"/>
      <c r="B125" s="183"/>
      <c r="C125" s="184"/>
      <c r="D125" s="185"/>
      <c r="E125" s="171"/>
      <c r="F125" s="171"/>
      <c r="G125" s="171"/>
      <c r="H125" s="171"/>
      <c r="I125" s="173"/>
    </row>
    <row r="126" spans="1:10" s="6" customFormat="1" ht="15">
      <c r="A126" s="63" t="s">
        <v>67</v>
      </c>
      <c r="B126" s="68"/>
      <c r="C126" s="64" t="s">
        <v>379</v>
      </c>
      <c r="D126" s="70"/>
      <c r="E126" s="165"/>
      <c r="F126" s="165"/>
      <c r="G126" s="165"/>
      <c r="H126" s="165"/>
      <c r="I126" s="165"/>
    </row>
    <row r="127" spans="1:10" s="4" customFormat="1" ht="60">
      <c r="A127" s="167" t="s">
        <v>68</v>
      </c>
      <c r="B127" s="168" t="s">
        <v>138</v>
      </c>
      <c r="C127" s="149" t="s">
        <v>139</v>
      </c>
      <c r="D127" s="150" t="s">
        <v>122</v>
      </c>
      <c r="E127" s="171"/>
      <c r="F127" s="171"/>
      <c r="G127" s="171"/>
      <c r="H127" s="171"/>
      <c r="I127" s="171">
        <f>SUM(I128:I157)</f>
        <v>274.96139999999997</v>
      </c>
    </row>
    <row r="128" spans="1:10" s="4" customFormat="1" ht="15">
      <c r="A128" s="167"/>
      <c r="B128" s="168"/>
      <c r="C128" s="200" t="s">
        <v>434</v>
      </c>
      <c r="D128" s="150"/>
      <c r="E128" s="171"/>
      <c r="F128" s="171"/>
      <c r="G128" s="171"/>
      <c r="H128" s="171"/>
      <c r="I128" s="173"/>
      <c r="J128" s="173">
        <f>SUM(I129:I140)</f>
        <v>158.33329999999995</v>
      </c>
    </row>
    <row r="129" spans="1:10" s="4" customFormat="1" ht="15">
      <c r="A129" s="166"/>
      <c r="B129" s="166"/>
      <c r="C129" s="186" t="s">
        <v>435</v>
      </c>
      <c r="D129" s="187"/>
      <c r="E129" s="173">
        <f>(2*7.26)+(7.41*2)+(1.2*2)</f>
        <v>31.74</v>
      </c>
      <c r="F129" s="171"/>
      <c r="G129" s="173">
        <v>2.65</v>
      </c>
      <c r="H129" s="171"/>
      <c r="I129" s="172">
        <f t="shared" ref="I129:I140" si="8">PRODUCT(E129:H129)</f>
        <v>84.11099999999999</v>
      </c>
    </row>
    <row r="130" spans="1:10" s="4" customFormat="1" ht="15">
      <c r="A130" s="166"/>
      <c r="B130" s="166"/>
      <c r="C130" s="186" t="s">
        <v>436</v>
      </c>
      <c r="D130" s="187"/>
      <c r="E130" s="173">
        <v>2.75</v>
      </c>
      <c r="F130" s="171"/>
      <c r="G130" s="173">
        <v>2.65</v>
      </c>
      <c r="H130" s="173">
        <v>9</v>
      </c>
      <c r="I130" s="172">
        <f t="shared" si="8"/>
        <v>65.587499999999991</v>
      </c>
    </row>
    <row r="131" spans="1:10" s="4" customFormat="1" ht="15">
      <c r="A131" s="166"/>
      <c r="B131" s="166"/>
      <c r="C131" s="186" t="s">
        <v>423</v>
      </c>
      <c r="D131" s="187"/>
      <c r="E131" s="173">
        <v>2</v>
      </c>
      <c r="F131" s="173"/>
      <c r="G131" s="173">
        <v>1.5</v>
      </c>
      <c r="H131" s="173">
        <v>2</v>
      </c>
      <c r="I131" s="172">
        <f t="shared" si="8"/>
        <v>6</v>
      </c>
    </row>
    <row r="132" spans="1:10" s="4" customFormat="1" ht="15">
      <c r="A132" s="166"/>
      <c r="B132" s="166"/>
      <c r="C132" s="186" t="s">
        <v>425</v>
      </c>
      <c r="D132" s="187"/>
      <c r="E132" s="173">
        <v>7.26</v>
      </c>
      <c r="F132" s="173"/>
      <c r="G132" s="173">
        <v>0.74</v>
      </c>
      <c r="H132" s="173">
        <v>2</v>
      </c>
      <c r="I132" s="172">
        <f t="shared" si="8"/>
        <v>10.7448</v>
      </c>
    </row>
    <row r="133" spans="1:10" s="4" customFormat="1" ht="15">
      <c r="A133" s="166"/>
      <c r="B133" s="166"/>
      <c r="C133" s="186" t="s">
        <v>424</v>
      </c>
      <c r="D133" s="187"/>
      <c r="E133" s="173">
        <v>1.2</v>
      </c>
      <c r="F133" s="173"/>
      <c r="G133" s="173">
        <v>0.51</v>
      </c>
      <c r="H133" s="173">
        <v>2</v>
      </c>
      <c r="I133" s="172">
        <f t="shared" si="8"/>
        <v>1.224</v>
      </c>
    </row>
    <row r="134" spans="1:10" s="4" customFormat="1" ht="15">
      <c r="A134" s="166"/>
      <c r="B134" s="166"/>
      <c r="C134" s="186" t="s">
        <v>433</v>
      </c>
      <c r="D134" s="187"/>
      <c r="E134" s="173">
        <v>2.75</v>
      </c>
      <c r="F134" s="173"/>
      <c r="G134" s="173">
        <f>0.74/2</f>
        <v>0.37</v>
      </c>
      <c r="H134" s="173">
        <v>6</v>
      </c>
      <c r="I134" s="172">
        <f t="shared" si="8"/>
        <v>6.1050000000000004</v>
      </c>
    </row>
    <row r="135" spans="1:10" s="4" customFormat="1" ht="15">
      <c r="A135" s="166"/>
      <c r="B135" s="166"/>
      <c r="C135" s="186" t="s">
        <v>426</v>
      </c>
      <c r="D135" s="187"/>
      <c r="E135" s="173">
        <v>5.65</v>
      </c>
      <c r="F135" s="173"/>
      <c r="G135" s="173">
        <f>0.74/2</f>
        <v>0.37</v>
      </c>
      <c r="H135" s="173">
        <v>2</v>
      </c>
      <c r="I135" s="172">
        <f t="shared" si="8"/>
        <v>4.181</v>
      </c>
    </row>
    <row r="136" spans="1:10" s="4" customFormat="1" ht="15">
      <c r="A136" s="166"/>
      <c r="B136" s="166"/>
      <c r="C136" s="186" t="s">
        <v>428</v>
      </c>
      <c r="D136" s="187"/>
      <c r="E136" s="173">
        <v>-0.8</v>
      </c>
      <c r="F136" s="173"/>
      <c r="G136" s="173">
        <v>2.1</v>
      </c>
      <c r="H136" s="173">
        <v>3</v>
      </c>
      <c r="I136" s="172">
        <f t="shared" si="8"/>
        <v>-5.0400000000000009</v>
      </c>
    </row>
    <row r="137" spans="1:10" s="4" customFormat="1" ht="15">
      <c r="A137" s="166"/>
      <c r="B137" s="166"/>
      <c r="C137" s="186" t="s">
        <v>429</v>
      </c>
      <c r="D137" s="187"/>
      <c r="E137" s="173">
        <v>-0.7</v>
      </c>
      <c r="F137" s="173"/>
      <c r="G137" s="173">
        <v>2.1</v>
      </c>
      <c r="H137" s="173">
        <v>4</v>
      </c>
      <c r="I137" s="172">
        <f t="shared" si="8"/>
        <v>-5.88</v>
      </c>
    </row>
    <row r="138" spans="1:10" s="4" customFormat="1" ht="15">
      <c r="A138" s="166"/>
      <c r="B138" s="166"/>
      <c r="C138" s="186" t="s">
        <v>430</v>
      </c>
      <c r="D138" s="187"/>
      <c r="E138" s="173">
        <v>-0.6</v>
      </c>
      <c r="F138" s="173"/>
      <c r="G138" s="173">
        <v>2.1</v>
      </c>
      <c r="H138" s="173">
        <v>2</v>
      </c>
      <c r="I138" s="172">
        <f t="shared" si="8"/>
        <v>-2.52</v>
      </c>
    </row>
    <row r="139" spans="1:10" s="4" customFormat="1" ht="15">
      <c r="A139" s="166"/>
      <c r="B139" s="166"/>
      <c r="C139" s="186" t="s">
        <v>431</v>
      </c>
      <c r="D139" s="187"/>
      <c r="E139" s="173">
        <v>-1.5</v>
      </c>
      <c r="F139" s="173"/>
      <c r="G139" s="173">
        <v>1</v>
      </c>
      <c r="H139" s="173">
        <v>4</v>
      </c>
      <c r="I139" s="172">
        <f t="shared" si="8"/>
        <v>-6</v>
      </c>
    </row>
    <row r="140" spans="1:10" s="25" customFormat="1" ht="15">
      <c r="A140" s="180"/>
      <c r="B140" s="180"/>
      <c r="C140" s="181" t="s">
        <v>432</v>
      </c>
      <c r="D140" s="182"/>
      <c r="E140" s="172">
        <v>-0.6</v>
      </c>
      <c r="F140" s="172"/>
      <c r="G140" s="172">
        <v>0.3</v>
      </c>
      <c r="H140" s="172">
        <v>1</v>
      </c>
      <c r="I140" s="172">
        <f t="shared" si="8"/>
        <v>-0.18</v>
      </c>
      <c r="J140" s="26"/>
    </row>
    <row r="141" spans="1:10" s="25" customFormat="1" ht="15">
      <c r="A141" s="180"/>
      <c r="B141" s="180"/>
      <c r="C141" s="200" t="s">
        <v>437</v>
      </c>
      <c r="D141" s="182"/>
      <c r="E141" s="172"/>
      <c r="F141" s="172"/>
      <c r="G141" s="172"/>
      <c r="H141" s="172"/>
      <c r="I141" s="172"/>
      <c r="J141" s="26">
        <f>SUM(I142:I150)</f>
        <v>70.74809999999998</v>
      </c>
    </row>
    <row r="142" spans="1:10" s="25" customFormat="1" ht="15">
      <c r="A142" s="180"/>
      <c r="B142" s="180"/>
      <c r="C142" s="55" t="s">
        <v>438</v>
      </c>
      <c r="D142" s="182"/>
      <c r="E142" s="172">
        <v>7.56</v>
      </c>
      <c r="F142" s="172"/>
      <c r="G142" s="172">
        <v>2.73</v>
      </c>
      <c r="H142" s="172">
        <v>2</v>
      </c>
      <c r="I142" s="172">
        <f t="shared" ref="I142:I150" si="9">PRODUCT(E142:H142)</f>
        <v>41.2776</v>
      </c>
      <c r="J142" s="26"/>
    </row>
    <row r="143" spans="1:10" s="25" customFormat="1" ht="15">
      <c r="A143" s="180"/>
      <c r="B143" s="180"/>
      <c r="C143" s="55" t="s">
        <v>439</v>
      </c>
      <c r="D143" s="182"/>
      <c r="E143" s="172">
        <v>5.95</v>
      </c>
      <c r="F143" s="172"/>
      <c r="G143" s="172">
        <v>2.73</v>
      </c>
      <c r="H143" s="172">
        <v>2</v>
      </c>
      <c r="I143" s="172">
        <f t="shared" si="9"/>
        <v>32.487000000000002</v>
      </c>
      <c r="J143" s="26"/>
    </row>
    <row r="144" spans="1:10" s="25" customFormat="1" ht="15">
      <c r="A144" s="180"/>
      <c r="B144" s="180"/>
      <c r="C144" s="55" t="s">
        <v>440</v>
      </c>
      <c r="D144" s="182"/>
      <c r="E144" s="172">
        <v>5.65</v>
      </c>
      <c r="F144" s="172"/>
      <c r="G144" s="172">
        <f>0.74/2</f>
        <v>0.37</v>
      </c>
      <c r="H144" s="172">
        <v>2</v>
      </c>
      <c r="I144" s="172">
        <f t="shared" si="9"/>
        <v>4.181</v>
      </c>
      <c r="J144" s="26"/>
    </row>
    <row r="145" spans="1:10" s="25" customFormat="1" ht="15">
      <c r="A145" s="180"/>
      <c r="B145" s="180"/>
      <c r="C145" s="55" t="s">
        <v>441</v>
      </c>
      <c r="D145" s="182"/>
      <c r="E145" s="172">
        <v>1.3</v>
      </c>
      <c r="F145" s="172"/>
      <c r="G145" s="172">
        <v>1</v>
      </c>
      <c r="H145" s="172">
        <v>2</v>
      </c>
      <c r="I145" s="172">
        <f t="shared" si="9"/>
        <v>2.6</v>
      </c>
      <c r="J145" s="26"/>
    </row>
    <row r="146" spans="1:10" s="4" customFormat="1" ht="15">
      <c r="A146" s="166"/>
      <c r="B146" s="166"/>
      <c r="C146" s="186" t="s">
        <v>427</v>
      </c>
      <c r="D146" s="187"/>
      <c r="E146" s="173">
        <v>1</v>
      </c>
      <c r="F146" s="173"/>
      <c r="G146" s="173">
        <v>1.2</v>
      </c>
      <c r="H146" s="173">
        <v>4</v>
      </c>
      <c r="I146" s="172">
        <f t="shared" si="9"/>
        <v>4.8</v>
      </c>
    </row>
    <row r="147" spans="1:10" s="4" customFormat="1" ht="15">
      <c r="A147" s="166"/>
      <c r="B147" s="166"/>
      <c r="C147" s="186" t="s">
        <v>442</v>
      </c>
      <c r="D147" s="187"/>
      <c r="E147" s="173">
        <v>-2.75</v>
      </c>
      <c r="F147" s="173"/>
      <c r="G147" s="173">
        <v>2.4500000000000002</v>
      </c>
      <c r="H147" s="173">
        <v>1</v>
      </c>
      <c r="I147" s="172">
        <f t="shared" si="9"/>
        <v>-6.7375000000000007</v>
      </c>
    </row>
    <row r="148" spans="1:10" s="4" customFormat="1" ht="15">
      <c r="A148" s="166"/>
      <c r="B148" s="166"/>
      <c r="C148" s="186" t="s">
        <v>428</v>
      </c>
      <c r="D148" s="187"/>
      <c r="E148" s="173">
        <v>-0.8</v>
      </c>
      <c r="F148" s="173"/>
      <c r="G148" s="173">
        <v>2.1</v>
      </c>
      <c r="H148" s="173">
        <v>1</v>
      </c>
      <c r="I148" s="172">
        <f t="shared" si="9"/>
        <v>-1.6800000000000002</v>
      </c>
    </row>
    <row r="149" spans="1:10" s="4" customFormat="1" ht="15">
      <c r="A149" s="166"/>
      <c r="B149" s="166"/>
      <c r="C149" s="186" t="s">
        <v>431</v>
      </c>
      <c r="D149" s="187"/>
      <c r="E149" s="173">
        <v>-1.5</v>
      </c>
      <c r="F149" s="173"/>
      <c r="G149" s="173">
        <v>1</v>
      </c>
      <c r="H149" s="173">
        <v>4</v>
      </c>
      <c r="I149" s="172">
        <f t="shared" si="9"/>
        <v>-6</v>
      </c>
    </row>
    <row r="150" spans="1:10" s="25" customFormat="1" ht="15">
      <c r="A150" s="180"/>
      <c r="B150" s="180"/>
      <c r="C150" s="181" t="s">
        <v>432</v>
      </c>
      <c r="D150" s="182"/>
      <c r="E150" s="172">
        <v>-0.6</v>
      </c>
      <c r="F150" s="172"/>
      <c r="G150" s="172">
        <v>0.3</v>
      </c>
      <c r="H150" s="172">
        <v>1</v>
      </c>
      <c r="I150" s="172">
        <f t="shared" si="9"/>
        <v>-0.18</v>
      </c>
      <c r="J150" s="26"/>
    </row>
    <row r="151" spans="1:10" s="25" customFormat="1" ht="15">
      <c r="A151" s="180"/>
      <c r="B151" s="180"/>
      <c r="C151" s="191" t="s">
        <v>443</v>
      </c>
      <c r="D151" s="182"/>
      <c r="E151" s="172"/>
      <c r="F151" s="172"/>
      <c r="G151" s="172"/>
      <c r="H151" s="172"/>
      <c r="I151" s="172"/>
      <c r="J151" s="26">
        <f>SUM(I152:I156)</f>
        <v>45.88</v>
      </c>
    </row>
    <row r="152" spans="1:10" s="25" customFormat="1" ht="15">
      <c r="A152" s="166"/>
      <c r="B152" s="166"/>
      <c r="C152" s="188"/>
      <c r="D152" s="189"/>
      <c r="E152" s="172">
        <v>7.56</v>
      </c>
      <c r="F152" s="172"/>
      <c r="G152" s="172">
        <v>0.5</v>
      </c>
      <c r="H152" s="172">
        <v>4</v>
      </c>
      <c r="I152" s="172">
        <f>PRODUCT(E152:H152)</f>
        <v>15.12</v>
      </c>
    </row>
    <row r="153" spans="1:10" s="25" customFormat="1" ht="15">
      <c r="A153" s="166"/>
      <c r="B153" s="166"/>
      <c r="C153" s="188"/>
      <c r="D153" s="189"/>
      <c r="E153" s="172">
        <v>5.65</v>
      </c>
      <c r="F153" s="172"/>
      <c r="G153" s="172">
        <v>0.5</v>
      </c>
      <c r="H153" s="172">
        <v>4</v>
      </c>
      <c r="I153" s="172">
        <f>PRODUCT(E153:H153)</f>
        <v>11.3</v>
      </c>
    </row>
    <row r="154" spans="1:10" s="25" customFormat="1" ht="15">
      <c r="A154" s="166"/>
      <c r="B154" s="166"/>
      <c r="C154" s="188"/>
      <c r="D154" s="189"/>
      <c r="E154" s="172">
        <v>7.26</v>
      </c>
      <c r="F154" s="172"/>
      <c r="G154" s="172">
        <v>0.5</v>
      </c>
      <c r="H154" s="172">
        <v>2</v>
      </c>
      <c r="I154" s="172">
        <f>PRODUCT(E154:H154)</f>
        <v>7.26</v>
      </c>
    </row>
    <row r="155" spans="1:10" s="25" customFormat="1" ht="15">
      <c r="A155" s="180"/>
      <c r="B155" s="180"/>
      <c r="C155" s="181"/>
      <c r="D155" s="182"/>
      <c r="E155" s="172">
        <v>1.2</v>
      </c>
      <c r="F155" s="172"/>
      <c r="G155" s="172">
        <v>0.5</v>
      </c>
      <c r="H155" s="172">
        <v>2</v>
      </c>
      <c r="I155" s="172">
        <f>PRODUCT(E155:H155)</f>
        <v>1.2</v>
      </c>
      <c r="J155" s="26"/>
    </row>
    <row r="156" spans="1:10" s="25" customFormat="1" ht="15">
      <c r="A156" s="180"/>
      <c r="B156" s="180"/>
      <c r="C156" s="181"/>
      <c r="D156" s="182"/>
      <c r="E156" s="172">
        <v>2.75</v>
      </c>
      <c r="F156" s="172"/>
      <c r="G156" s="172">
        <v>0.5</v>
      </c>
      <c r="H156" s="172">
        <v>8</v>
      </c>
      <c r="I156" s="172">
        <f>PRODUCT(E156:H156)</f>
        <v>11</v>
      </c>
      <c r="J156" s="26"/>
    </row>
    <row r="157" spans="1:10" s="4" customFormat="1" ht="15">
      <c r="A157" s="183"/>
      <c r="B157" s="183"/>
      <c r="C157" s="184"/>
      <c r="D157" s="185"/>
      <c r="E157" s="171"/>
      <c r="F157" s="171"/>
      <c r="G157" s="171"/>
      <c r="H157" s="171"/>
      <c r="I157" s="173"/>
    </row>
    <row r="158" spans="1:10" s="4" customFormat="1" ht="45">
      <c r="A158" s="167" t="s">
        <v>69</v>
      </c>
      <c r="B158" s="167" t="s">
        <v>573</v>
      </c>
      <c r="C158" s="169" t="s">
        <v>574</v>
      </c>
      <c r="D158" s="150" t="s">
        <v>122</v>
      </c>
      <c r="E158" s="171"/>
      <c r="F158" s="171"/>
      <c r="G158" s="171"/>
      <c r="H158" s="171"/>
      <c r="I158" s="171">
        <f>SUM(I159:I161)</f>
        <v>10.98</v>
      </c>
    </row>
    <row r="159" spans="1:10" s="25" customFormat="1" ht="15">
      <c r="A159" s="180"/>
      <c r="B159" s="180"/>
      <c r="C159" s="181" t="s">
        <v>446</v>
      </c>
      <c r="D159" s="182"/>
      <c r="E159" s="172">
        <f>1.2+1.2+1.75+1.75</f>
        <v>5.9</v>
      </c>
      <c r="F159" s="172"/>
      <c r="G159" s="172">
        <v>1.8</v>
      </c>
      <c r="H159" s="172"/>
      <c r="I159" s="172">
        <f>PRODUCT(E159:H159)</f>
        <v>10.620000000000001</v>
      </c>
      <c r="J159" s="26"/>
    </row>
    <row r="160" spans="1:10" s="25" customFormat="1" ht="15">
      <c r="A160" s="180"/>
      <c r="B160" s="180"/>
      <c r="C160" s="181" t="s">
        <v>444</v>
      </c>
      <c r="D160" s="182"/>
      <c r="E160" s="172">
        <v>-0.6</v>
      </c>
      <c r="F160" s="172"/>
      <c r="G160" s="172">
        <v>1.8</v>
      </c>
      <c r="H160" s="172"/>
      <c r="I160" s="172">
        <f>PRODUCT(E160:H160)</f>
        <v>-1.08</v>
      </c>
      <c r="J160" s="26"/>
    </row>
    <row r="161" spans="1:10" s="25" customFormat="1" ht="15">
      <c r="A161" s="180"/>
      <c r="B161" s="180"/>
      <c r="C161" s="181" t="s">
        <v>445</v>
      </c>
      <c r="D161" s="182"/>
      <c r="E161" s="172">
        <v>1.2</v>
      </c>
      <c r="F161" s="172"/>
      <c r="G161" s="172">
        <v>0.6</v>
      </c>
      <c r="H161" s="172">
        <v>2</v>
      </c>
      <c r="I161" s="172">
        <f>PRODUCT(E161:H161)</f>
        <v>1.44</v>
      </c>
      <c r="J161" s="26"/>
    </row>
    <row r="162" spans="1:10" s="4" customFormat="1" ht="15">
      <c r="A162" s="183"/>
      <c r="B162" s="183"/>
      <c r="C162" s="184"/>
      <c r="D162" s="185"/>
      <c r="E162" s="171"/>
      <c r="F162" s="171"/>
      <c r="G162" s="171"/>
      <c r="H162" s="171"/>
      <c r="I162" s="173"/>
    </row>
    <row r="163" spans="1:10" s="4" customFormat="1" ht="90">
      <c r="A163" s="167" t="s">
        <v>70</v>
      </c>
      <c r="B163" s="168" t="s">
        <v>159</v>
      </c>
      <c r="C163" s="149" t="s">
        <v>160</v>
      </c>
      <c r="D163" s="150" t="s">
        <v>122</v>
      </c>
      <c r="E163" s="171"/>
      <c r="F163" s="171"/>
      <c r="G163" s="171"/>
      <c r="H163" s="171"/>
      <c r="I163" s="171">
        <f>SUM(I164:I187)</f>
        <v>229.08139999999995</v>
      </c>
    </row>
    <row r="164" spans="1:10" s="4" customFormat="1" ht="15">
      <c r="A164" s="167"/>
      <c r="B164" s="168"/>
      <c r="C164" s="200" t="s">
        <v>434</v>
      </c>
      <c r="D164" s="150"/>
      <c r="E164" s="171"/>
      <c r="F164" s="171"/>
      <c r="G164" s="171"/>
      <c r="H164" s="171"/>
      <c r="I164" s="173"/>
      <c r="J164" s="173">
        <f>SUM(I165:I176)</f>
        <v>158.33329999999995</v>
      </c>
    </row>
    <row r="165" spans="1:10" s="4" customFormat="1" ht="15">
      <c r="A165" s="166"/>
      <c r="B165" s="166"/>
      <c r="C165" s="186" t="s">
        <v>435</v>
      </c>
      <c r="D165" s="187"/>
      <c r="E165" s="173">
        <f>(2*7.26)+(7.41*2)+(1.2*2)</f>
        <v>31.74</v>
      </c>
      <c r="F165" s="171"/>
      <c r="G165" s="173">
        <v>2.65</v>
      </c>
      <c r="H165" s="171"/>
      <c r="I165" s="172">
        <f t="shared" ref="I165:I176" si="10">PRODUCT(E165:H165)</f>
        <v>84.11099999999999</v>
      </c>
    </row>
    <row r="166" spans="1:10" s="4" customFormat="1" ht="15">
      <c r="A166" s="166"/>
      <c r="B166" s="166"/>
      <c r="C166" s="186" t="s">
        <v>436</v>
      </c>
      <c r="D166" s="187"/>
      <c r="E166" s="173">
        <v>2.75</v>
      </c>
      <c r="F166" s="171"/>
      <c r="G166" s="173">
        <v>2.65</v>
      </c>
      <c r="H166" s="173">
        <v>9</v>
      </c>
      <c r="I166" s="172">
        <f t="shared" si="10"/>
        <v>65.587499999999991</v>
      </c>
    </row>
    <row r="167" spans="1:10" s="4" customFormat="1" ht="15">
      <c r="A167" s="166"/>
      <c r="B167" s="166"/>
      <c r="C167" s="186" t="s">
        <v>423</v>
      </c>
      <c r="D167" s="187"/>
      <c r="E167" s="173">
        <v>2</v>
      </c>
      <c r="F167" s="173"/>
      <c r="G167" s="173">
        <v>1.5</v>
      </c>
      <c r="H167" s="173">
        <v>2</v>
      </c>
      <c r="I167" s="172">
        <f t="shared" si="10"/>
        <v>6</v>
      </c>
    </row>
    <row r="168" spans="1:10" s="4" customFormat="1" ht="15">
      <c r="A168" s="166"/>
      <c r="B168" s="166"/>
      <c r="C168" s="186" t="s">
        <v>425</v>
      </c>
      <c r="D168" s="187"/>
      <c r="E168" s="173">
        <v>7.26</v>
      </c>
      <c r="F168" s="173"/>
      <c r="G168" s="173">
        <v>0.74</v>
      </c>
      <c r="H168" s="173">
        <v>2</v>
      </c>
      <c r="I168" s="172">
        <f t="shared" si="10"/>
        <v>10.7448</v>
      </c>
    </row>
    <row r="169" spans="1:10" s="4" customFormat="1" ht="15">
      <c r="A169" s="166"/>
      <c r="B169" s="166"/>
      <c r="C169" s="186" t="s">
        <v>424</v>
      </c>
      <c r="D169" s="187"/>
      <c r="E169" s="173">
        <v>1.2</v>
      </c>
      <c r="F169" s="173"/>
      <c r="G169" s="173">
        <v>0.51</v>
      </c>
      <c r="H169" s="173">
        <v>2</v>
      </c>
      <c r="I169" s="172">
        <f t="shared" si="10"/>
        <v>1.224</v>
      </c>
    </row>
    <row r="170" spans="1:10" s="4" customFormat="1" ht="15">
      <c r="A170" s="166"/>
      <c r="B170" s="166"/>
      <c r="C170" s="186" t="s">
        <v>433</v>
      </c>
      <c r="D170" s="187"/>
      <c r="E170" s="173">
        <v>2.75</v>
      </c>
      <c r="F170" s="173"/>
      <c r="G170" s="173">
        <f>0.74/2</f>
        <v>0.37</v>
      </c>
      <c r="H170" s="173">
        <v>6</v>
      </c>
      <c r="I170" s="172">
        <f t="shared" si="10"/>
        <v>6.1050000000000004</v>
      </c>
    </row>
    <row r="171" spans="1:10" s="4" customFormat="1" ht="15">
      <c r="A171" s="166"/>
      <c r="B171" s="166"/>
      <c r="C171" s="186" t="s">
        <v>426</v>
      </c>
      <c r="D171" s="187"/>
      <c r="E171" s="173">
        <v>5.65</v>
      </c>
      <c r="F171" s="173"/>
      <c r="G171" s="173">
        <f>0.74/2</f>
        <v>0.37</v>
      </c>
      <c r="H171" s="173">
        <v>2</v>
      </c>
      <c r="I171" s="172">
        <f t="shared" si="10"/>
        <v>4.181</v>
      </c>
    </row>
    <row r="172" spans="1:10" s="4" customFormat="1" ht="15">
      <c r="A172" s="166"/>
      <c r="B172" s="166"/>
      <c r="C172" s="186" t="s">
        <v>428</v>
      </c>
      <c r="D172" s="187"/>
      <c r="E172" s="173">
        <v>-0.8</v>
      </c>
      <c r="F172" s="173"/>
      <c r="G172" s="173">
        <v>2.1</v>
      </c>
      <c r="H172" s="173">
        <v>3</v>
      </c>
      <c r="I172" s="172">
        <f t="shared" si="10"/>
        <v>-5.0400000000000009</v>
      </c>
    </row>
    <row r="173" spans="1:10" s="4" customFormat="1" ht="15">
      <c r="A173" s="166"/>
      <c r="B173" s="166"/>
      <c r="C173" s="186" t="s">
        <v>429</v>
      </c>
      <c r="D173" s="187"/>
      <c r="E173" s="173">
        <v>-0.7</v>
      </c>
      <c r="F173" s="173"/>
      <c r="G173" s="173">
        <v>2.1</v>
      </c>
      <c r="H173" s="173">
        <v>4</v>
      </c>
      <c r="I173" s="172">
        <f t="shared" si="10"/>
        <v>-5.88</v>
      </c>
    </row>
    <row r="174" spans="1:10" s="4" customFormat="1" ht="15">
      <c r="A174" s="166"/>
      <c r="B174" s="166"/>
      <c r="C174" s="186" t="s">
        <v>430</v>
      </c>
      <c r="D174" s="187"/>
      <c r="E174" s="173">
        <v>-0.6</v>
      </c>
      <c r="F174" s="173"/>
      <c r="G174" s="173">
        <v>2.1</v>
      </c>
      <c r="H174" s="173">
        <v>2</v>
      </c>
      <c r="I174" s="172">
        <f t="shared" si="10"/>
        <v>-2.52</v>
      </c>
    </row>
    <row r="175" spans="1:10" s="4" customFormat="1" ht="15">
      <c r="A175" s="166"/>
      <c r="B175" s="166"/>
      <c r="C175" s="186" t="s">
        <v>431</v>
      </c>
      <c r="D175" s="187"/>
      <c r="E175" s="173">
        <v>-1.5</v>
      </c>
      <c r="F175" s="173"/>
      <c r="G175" s="173">
        <v>1</v>
      </c>
      <c r="H175" s="173">
        <v>4</v>
      </c>
      <c r="I175" s="172">
        <f t="shared" si="10"/>
        <v>-6</v>
      </c>
    </row>
    <row r="176" spans="1:10" s="25" customFormat="1" ht="15">
      <c r="A176" s="180"/>
      <c r="B176" s="180"/>
      <c r="C176" s="181" t="s">
        <v>432</v>
      </c>
      <c r="D176" s="182"/>
      <c r="E176" s="172">
        <v>-0.6</v>
      </c>
      <c r="F176" s="172"/>
      <c r="G176" s="172">
        <v>0.3</v>
      </c>
      <c r="H176" s="172">
        <v>1</v>
      </c>
      <c r="I176" s="172">
        <f t="shared" si="10"/>
        <v>-0.18</v>
      </c>
      <c r="J176" s="26"/>
    </row>
    <row r="177" spans="1:10" s="25" customFormat="1" ht="15">
      <c r="A177" s="180"/>
      <c r="B177" s="180"/>
      <c r="C177" s="200" t="s">
        <v>437</v>
      </c>
      <c r="D177" s="182"/>
      <c r="E177" s="172"/>
      <c r="F177" s="172"/>
      <c r="G177" s="172"/>
      <c r="H177" s="172"/>
      <c r="I177" s="172"/>
      <c r="J177" s="26">
        <f>SUM(I178:I186)</f>
        <v>70.74809999999998</v>
      </c>
    </row>
    <row r="178" spans="1:10" s="25" customFormat="1" ht="15">
      <c r="A178" s="180"/>
      <c r="B178" s="180"/>
      <c r="C178" s="55" t="s">
        <v>438</v>
      </c>
      <c r="D178" s="182"/>
      <c r="E178" s="172">
        <v>7.56</v>
      </c>
      <c r="F178" s="172"/>
      <c r="G178" s="172">
        <v>2.73</v>
      </c>
      <c r="H178" s="172">
        <v>2</v>
      </c>
      <c r="I178" s="172">
        <f t="shared" ref="I178:I186" si="11">PRODUCT(E178:H178)</f>
        <v>41.2776</v>
      </c>
      <c r="J178" s="26"/>
    </row>
    <row r="179" spans="1:10" s="25" customFormat="1" ht="15">
      <c r="A179" s="180"/>
      <c r="B179" s="180"/>
      <c r="C179" s="55" t="s">
        <v>439</v>
      </c>
      <c r="D179" s="182"/>
      <c r="E179" s="172">
        <v>5.95</v>
      </c>
      <c r="F179" s="172"/>
      <c r="G179" s="172">
        <v>2.73</v>
      </c>
      <c r="H179" s="172">
        <v>2</v>
      </c>
      <c r="I179" s="172">
        <f t="shared" si="11"/>
        <v>32.487000000000002</v>
      </c>
      <c r="J179" s="26"/>
    </row>
    <row r="180" spans="1:10" s="25" customFormat="1" ht="15">
      <c r="A180" s="180"/>
      <c r="B180" s="180"/>
      <c r="C180" s="55" t="s">
        <v>440</v>
      </c>
      <c r="D180" s="182"/>
      <c r="E180" s="172">
        <v>5.65</v>
      </c>
      <c r="F180" s="172"/>
      <c r="G180" s="172">
        <f>0.74/2</f>
        <v>0.37</v>
      </c>
      <c r="H180" s="172">
        <v>2</v>
      </c>
      <c r="I180" s="172">
        <f t="shared" si="11"/>
        <v>4.181</v>
      </c>
      <c r="J180" s="26"/>
    </row>
    <row r="181" spans="1:10" s="25" customFormat="1" ht="15">
      <c r="A181" s="180"/>
      <c r="B181" s="180"/>
      <c r="C181" s="55" t="s">
        <v>441</v>
      </c>
      <c r="D181" s="182"/>
      <c r="E181" s="172">
        <v>1.3</v>
      </c>
      <c r="F181" s="172"/>
      <c r="G181" s="172">
        <v>1</v>
      </c>
      <c r="H181" s="172">
        <v>2</v>
      </c>
      <c r="I181" s="172">
        <f t="shared" si="11"/>
        <v>2.6</v>
      </c>
      <c r="J181" s="26"/>
    </row>
    <row r="182" spans="1:10" s="4" customFormat="1" ht="15">
      <c r="A182" s="166"/>
      <c r="B182" s="166"/>
      <c r="C182" s="186" t="s">
        <v>427</v>
      </c>
      <c r="D182" s="187"/>
      <c r="E182" s="173">
        <v>1</v>
      </c>
      <c r="F182" s="173"/>
      <c r="G182" s="173">
        <v>1.2</v>
      </c>
      <c r="H182" s="173">
        <v>4</v>
      </c>
      <c r="I182" s="172">
        <f t="shared" si="11"/>
        <v>4.8</v>
      </c>
    </row>
    <row r="183" spans="1:10" s="4" customFormat="1" ht="15">
      <c r="A183" s="166"/>
      <c r="B183" s="166"/>
      <c r="C183" s="186" t="s">
        <v>442</v>
      </c>
      <c r="D183" s="187"/>
      <c r="E183" s="173">
        <v>-2.75</v>
      </c>
      <c r="F183" s="173"/>
      <c r="G183" s="173">
        <v>2.4500000000000002</v>
      </c>
      <c r="H183" s="173">
        <v>1</v>
      </c>
      <c r="I183" s="172">
        <f t="shared" si="11"/>
        <v>-6.7375000000000007</v>
      </c>
    </row>
    <row r="184" spans="1:10" s="4" customFormat="1" ht="15">
      <c r="A184" s="166"/>
      <c r="B184" s="166"/>
      <c r="C184" s="186" t="s">
        <v>428</v>
      </c>
      <c r="D184" s="187"/>
      <c r="E184" s="173">
        <v>-0.8</v>
      </c>
      <c r="F184" s="173"/>
      <c r="G184" s="173">
        <v>2.1</v>
      </c>
      <c r="H184" s="173">
        <v>1</v>
      </c>
      <c r="I184" s="172">
        <f t="shared" si="11"/>
        <v>-1.6800000000000002</v>
      </c>
    </row>
    <row r="185" spans="1:10" s="4" customFormat="1" ht="15">
      <c r="A185" s="166"/>
      <c r="B185" s="166"/>
      <c r="C185" s="186" t="s">
        <v>431</v>
      </c>
      <c r="D185" s="187"/>
      <c r="E185" s="173">
        <v>-1.5</v>
      </c>
      <c r="F185" s="173"/>
      <c r="G185" s="173">
        <v>1</v>
      </c>
      <c r="H185" s="173">
        <v>4</v>
      </c>
      <c r="I185" s="172">
        <f t="shared" si="11"/>
        <v>-6</v>
      </c>
    </row>
    <row r="186" spans="1:10" s="25" customFormat="1" ht="15">
      <c r="A186" s="180"/>
      <c r="B186" s="180"/>
      <c r="C186" s="181" t="s">
        <v>432</v>
      </c>
      <c r="D186" s="182"/>
      <c r="E186" s="172">
        <v>-0.6</v>
      </c>
      <c r="F186" s="172"/>
      <c r="G186" s="172">
        <v>0.3</v>
      </c>
      <c r="H186" s="172">
        <v>1</v>
      </c>
      <c r="I186" s="172">
        <f t="shared" si="11"/>
        <v>-0.18</v>
      </c>
      <c r="J186" s="26"/>
    </row>
    <row r="187" spans="1:10" s="4" customFormat="1" ht="15">
      <c r="A187" s="183"/>
      <c r="B187" s="183"/>
      <c r="C187" s="184"/>
      <c r="D187" s="185"/>
      <c r="E187" s="171"/>
      <c r="F187" s="171"/>
      <c r="G187" s="171"/>
      <c r="H187" s="171"/>
      <c r="I187" s="173"/>
    </row>
    <row r="188" spans="1:10" s="4" customFormat="1" ht="60">
      <c r="A188" s="167" t="s">
        <v>161</v>
      </c>
      <c r="B188" s="168" t="s">
        <v>162</v>
      </c>
      <c r="C188" s="149" t="s">
        <v>163</v>
      </c>
      <c r="D188" s="150" t="s">
        <v>122</v>
      </c>
      <c r="E188" s="171"/>
      <c r="F188" s="171"/>
      <c r="G188" s="171"/>
      <c r="H188" s="171"/>
      <c r="I188" s="171">
        <f>SUM(I189:I195)</f>
        <v>38.1</v>
      </c>
    </row>
    <row r="189" spans="1:10" s="4" customFormat="1" ht="15">
      <c r="A189" s="167"/>
      <c r="B189" s="168"/>
      <c r="C189" s="55" t="s">
        <v>447</v>
      </c>
      <c r="D189" s="56"/>
      <c r="E189" s="173">
        <v>3.53</v>
      </c>
      <c r="F189" s="173">
        <v>2.75</v>
      </c>
      <c r="G189" s="173"/>
      <c r="H189" s="173"/>
      <c r="I189" s="172">
        <f t="shared" ref="I189:I194" si="12">PRODUCT(E189:H189)</f>
        <v>9.7074999999999996</v>
      </c>
    </row>
    <row r="190" spans="1:10" s="4" customFormat="1" ht="15">
      <c r="A190" s="167"/>
      <c r="B190" s="168"/>
      <c r="C190" s="55" t="s">
        <v>448</v>
      </c>
      <c r="D190" s="56"/>
      <c r="E190" s="173">
        <v>2.38</v>
      </c>
      <c r="F190" s="173">
        <v>2.75</v>
      </c>
      <c r="G190" s="173"/>
      <c r="H190" s="173"/>
      <c r="I190" s="172">
        <f t="shared" si="12"/>
        <v>6.5449999999999999</v>
      </c>
    </row>
    <row r="191" spans="1:10" s="4" customFormat="1" ht="15">
      <c r="A191" s="167"/>
      <c r="B191" s="168"/>
      <c r="C191" s="55" t="s">
        <v>449</v>
      </c>
      <c r="D191" s="56"/>
      <c r="E191" s="173">
        <v>1.05</v>
      </c>
      <c r="F191" s="173">
        <v>2.75</v>
      </c>
      <c r="G191" s="173"/>
      <c r="H191" s="173"/>
      <c r="I191" s="172">
        <f t="shared" si="12"/>
        <v>2.8875000000000002</v>
      </c>
    </row>
    <row r="192" spans="1:10" s="4" customFormat="1" ht="15">
      <c r="A192" s="167"/>
      <c r="B192" s="168"/>
      <c r="C192" s="55" t="s">
        <v>450</v>
      </c>
      <c r="D192" s="56"/>
      <c r="E192" s="173">
        <v>2.88</v>
      </c>
      <c r="F192" s="173">
        <v>2.75</v>
      </c>
      <c r="G192" s="173"/>
      <c r="H192" s="173">
        <v>2</v>
      </c>
      <c r="I192" s="172">
        <f t="shared" si="12"/>
        <v>15.84</v>
      </c>
    </row>
    <row r="193" spans="1:10" s="25" customFormat="1" ht="15">
      <c r="A193" s="180"/>
      <c r="B193" s="180"/>
      <c r="C193" s="181" t="s">
        <v>451</v>
      </c>
      <c r="D193" s="182"/>
      <c r="E193" s="172">
        <v>1.75</v>
      </c>
      <c r="F193" s="172">
        <v>1.2</v>
      </c>
      <c r="G193" s="172"/>
      <c r="H193" s="172"/>
      <c r="I193" s="172">
        <f t="shared" si="12"/>
        <v>2.1</v>
      </c>
      <c r="J193" s="26"/>
    </row>
    <row r="194" spans="1:10" s="25" customFormat="1" ht="15">
      <c r="A194" s="180"/>
      <c r="B194" s="180"/>
      <c r="C194" s="181" t="s">
        <v>452</v>
      </c>
      <c r="D194" s="182"/>
      <c r="E194" s="172">
        <v>0.85</v>
      </c>
      <c r="F194" s="172">
        <v>1.2</v>
      </c>
      <c r="G194" s="172"/>
      <c r="H194" s="172"/>
      <c r="I194" s="172">
        <f t="shared" si="12"/>
        <v>1.02</v>
      </c>
      <c r="J194" s="26"/>
    </row>
    <row r="195" spans="1:10" s="4" customFormat="1" ht="15">
      <c r="A195" s="183"/>
      <c r="B195" s="183"/>
      <c r="C195" s="184"/>
      <c r="D195" s="185"/>
      <c r="E195" s="171"/>
      <c r="F195" s="171"/>
      <c r="G195" s="171"/>
      <c r="H195" s="171"/>
      <c r="I195" s="173"/>
    </row>
    <row r="196" spans="1:10" s="4" customFormat="1" ht="60">
      <c r="A196" s="167" t="s">
        <v>164</v>
      </c>
      <c r="B196" s="168" t="s">
        <v>288</v>
      </c>
      <c r="C196" s="175" t="s">
        <v>289</v>
      </c>
      <c r="D196" s="150" t="s">
        <v>122</v>
      </c>
      <c r="E196" s="171"/>
      <c r="F196" s="171"/>
      <c r="G196" s="171"/>
      <c r="H196" s="171"/>
      <c r="I196" s="171">
        <f>SUM(I197:I206)</f>
        <v>39.375</v>
      </c>
    </row>
    <row r="197" spans="1:10" s="4" customFormat="1" ht="15">
      <c r="A197" s="167"/>
      <c r="B197" s="168"/>
      <c r="C197" s="55" t="s">
        <v>447</v>
      </c>
      <c r="D197" s="56"/>
      <c r="E197" s="173">
        <v>3.53</v>
      </c>
      <c r="F197" s="173">
        <v>2.75</v>
      </c>
      <c r="G197" s="173"/>
      <c r="H197" s="173"/>
      <c r="I197" s="172">
        <f t="shared" ref="I197:I205" si="13">PRODUCT(E197:H197)</f>
        <v>9.7074999999999996</v>
      </c>
    </row>
    <row r="198" spans="1:10" s="4" customFormat="1" ht="15">
      <c r="A198" s="167"/>
      <c r="B198" s="168"/>
      <c r="C198" s="55" t="s">
        <v>448</v>
      </c>
      <c r="D198" s="56"/>
      <c r="E198" s="173">
        <v>2.38</v>
      </c>
      <c r="F198" s="173">
        <v>2.75</v>
      </c>
      <c r="G198" s="173"/>
      <c r="H198" s="173"/>
      <c r="I198" s="172">
        <f t="shared" si="13"/>
        <v>6.5449999999999999</v>
      </c>
    </row>
    <row r="199" spans="1:10" s="4" customFormat="1" ht="15">
      <c r="A199" s="167"/>
      <c r="B199" s="168"/>
      <c r="C199" s="55" t="s">
        <v>449</v>
      </c>
      <c r="D199" s="56"/>
      <c r="E199" s="173">
        <v>1.2</v>
      </c>
      <c r="F199" s="173">
        <v>2.75</v>
      </c>
      <c r="G199" s="173"/>
      <c r="H199" s="173"/>
      <c r="I199" s="172">
        <f t="shared" si="13"/>
        <v>3.3</v>
      </c>
    </row>
    <row r="200" spans="1:10" s="4" customFormat="1" ht="15">
      <c r="A200" s="167"/>
      <c r="B200" s="168"/>
      <c r="C200" s="55" t="s">
        <v>450</v>
      </c>
      <c r="D200" s="56"/>
      <c r="E200" s="173">
        <v>2.88</v>
      </c>
      <c r="F200" s="173">
        <v>2.75</v>
      </c>
      <c r="G200" s="173"/>
      <c r="H200" s="173">
        <v>2</v>
      </c>
      <c r="I200" s="172">
        <f t="shared" si="13"/>
        <v>15.84</v>
      </c>
    </row>
    <row r="201" spans="1:10" s="25" customFormat="1" ht="15">
      <c r="A201" s="180"/>
      <c r="B201" s="180"/>
      <c r="C201" s="181" t="s">
        <v>451</v>
      </c>
      <c r="D201" s="182"/>
      <c r="E201" s="172">
        <v>1.75</v>
      </c>
      <c r="F201" s="172">
        <v>1.2</v>
      </c>
      <c r="G201" s="172"/>
      <c r="H201" s="172"/>
      <c r="I201" s="172">
        <f t="shared" si="13"/>
        <v>2.1</v>
      </c>
      <c r="J201" s="26"/>
    </row>
    <row r="202" spans="1:10" s="25" customFormat="1" ht="15">
      <c r="A202" s="180"/>
      <c r="B202" s="180"/>
      <c r="C202" s="181" t="s">
        <v>452</v>
      </c>
      <c r="D202" s="182"/>
      <c r="E202" s="172">
        <v>1</v>
      </c>
      <c r="F202" s="172">
        <v>1.2</v>
      </c>
      <c r="G202" s="172"/>
      <c r="H202" s="172"/>
      <c r="I202" s="172">
        <f t="shared" si="13"/>
        <v>1.2</v>
      </c>
      <c r="J202" s="26"/>
    </row>
    <row r="203" spans="1:10" s="25" customFormat="1" ht="15">
      <c r="A203" s="180"/>
      <c r="B203" s="180"/>
      <c r="C203" s="181" t="s">
        <v>454</v>
      </c>
      <c r="D203" s="182"/>
      <c r="E203" s="172">
        <v>0.8</v>
      </c>
      <c r="F203" s="172">
        <v>0.15</v>
      </c>
      <c r="G203" s="172"/>
      <c r="H203" s="172">
        <v>4</v>
      </c>
      <c r="I203" s="172">
        <f t="shared" si="13"/>
        <v>0.48</v>
      </c>
      <c r="J203" s="26"/>
    </row>
    <row r="204" spans="1:10" s="25" customFormat="1" ht="15">
      <c r="A204" s="180"/>
      <c r="B204" s="180"/>
      <c r="C204" s="181" t="s">
        <v>453</v>
      </c>
      <c r="D204" s="182"/>
      <c r="E204" s="172">
        <v>0.6</v>
      </c>
      <c r="F204" s="172">
        <v>0.15</v>
      </c>
      <c r="G204" s="172"/>
      <c r="H204" s="172">
        <v>1</v>
      </c>
      <c r="I204" s="172">
        <f t="shared" si="13"/>
        <v>0.09</v>
      </c>
      <c r="J204" s="26"/>
    </row>
    <row r="205" spans="1:10" s="25" customFormat="1" ht="15">
      <c r="A205" s="180"/>
      <c r="B205" s="180"/>
      <c r="C205" s="181"/>
      <c r="D205" s="182"/>
      <c r="E205" s="172">
        <v>0.75</v>
      </c>
      <c r="F205" s="172">
        <v>0.15</v>
      </c>
      <c r="G205" s="172"/>
      <c r="H205" s="172"/>
      <c r="I205" s="172">
        <f t="shared" si="13"/>
        <v>0.11249999999999999</v>
      </c>
      <c r="J205" s="26"/>
    </row>
    <row r="206" spans="1:10" s="4" customFormat="1" ht="15">
      <c r="A206" s="183"/>
      <c r="B206" s="183"/>
      <c r="C206" s="184"/>
      <c r="D206" s="185"/>
      <c r="E206" s="171"/>
      <c r="F206" s="171"/>
      <c r="G206" s="171"/>
      <c r="H206" s="171"/>
      <c r="I206" s="173"/>
    </row>
    <row r="207" spans="1:10" s="4" customFormat="1" ht="60">
      <c r="A207" s="167" t="s">
        <v>165</v>
      </c>
      <c r="B207" s="168" t="s">
        <v>166</v>
      </c>
      <c r="C207" s="169" t="s">
        <v>167</v>
      </c>
      <c r="D207" s="150" t="s">
        <v>126</v>
      </c>
      <c r="E207" s="171"/>
      <c r="F207" s="171"/>
      <c r="G207" s="171"/>
      <c r="H207" s="171"/>
      <c r="I207" s="171">
        <f>SUM(I208:I210)</f>
        <v>0.77004000000000006</v>
      </c>
    </row>
    <row r="208" spans="1:10" s="25" customFormat="1" ht="15">
      <c r="A208" s="180"/>
      <c r="B208" s="180"/>
      <c r="C208" s="191"/>
      <c r="D208" s="182"/>
      <c r="E208" s="172">
        <v>8.4600000000000009</v>
      </c>
      <c r="F208" s="172">
        <v>0.45</v>
      </c>
      <c r="G208" s="172">
        <v>0.06</v>
      </c>
      <c r="H208" s="172">
        <v>2</v>
      </c>
      <c r="I208" s="172">
        <f>PRODUCT(E208:H208)</f>
        <v>0.45684000000000002</v>
      </c>
      <c r="J208" s="26"/>
    </row>
    <row r="209" spans="1:10" s="25" customFormat="1" ht="15">
      <c r="A209" s="180"/>
      <c r="B209" s="180"/>
      <c r="C209" s="181"/>
      <c r="D209" s="182"/>
      <c r="E209" s="172">
        <v>5.95</v>
      </c>
      <c r="F209" s="172">
        <v>0.45</v>
      </c>
      <c r="G209" s="172">
        <v>0.06</v>
      </c>
      <c r="H209" s="172">
        <v>2</v>
      </c>
      <c r="I209" s="172">
        <f>PRODUCT(E209:H209)</f>
        <v>0.32130000000000003</v>
      </c>
      <c r="J209" s="26"/>
    </row>
    <row r="210" spans="1:10" s="25" customFormat="1" ht="15">
      <c r="A210" s="180"/>
      <c r="B210" s="180"/>
      <c r="C210" s="181"/>
      <c r="D210" s="182"/>
      <c r="E210" s="172">
        <v>-0.45</v>
      </c>
      <c r="F210" s="172">
        <v>0.15</v>
      </c>
      <c r="G210" s="172">
        <v>0.06</v>
      </c>
      <c r="H210" s="172">
        <v>2</v>
      </c>
      <c r="I210" s="172">
        <f>PRODUCT(E210:H210)</f>
        <v>-8.0999999999999996E-3</v>
      </c>
      <c r="J210" s="26"/>
    </row>
    <row r="211" spans="1:10" s="4" customFormat="1" ht="15">
      <c r="A211" s="183"/>
      <c r="B211" s="183"/>
      <c r="C211" s="184"/>
      <c r="D211" s="185"/>
      <c r="E211" s="171"/>
      <c r="F211" s="171"/>
      <c r="G211" s="171"/>
      <c r="H211" s="171"/>
      <c r="I211" s="173"/>
    </row>
    <row r="212" spans="1:10" s="6" customFormat="1" ht="15">
      <c r="A212" s="63" t="s">
        <v>71</v>
      </c>
      <c r="B212" s="68"/>
      <c r="C212" s="64" t="s">
        <v>75</v>
      </c>
      <c r="D212" s="70"/>
      <c r="E212" s="165"/>
      <c r="F212" s="165"/>
      <c r="G212" s="165"/>
      <c r="H212" s="165"/>
      <c r="I212" s="165"/>
    </row>
    <row r="213" spans="1:10" s="4" customFormat="1" ht="75">
      <c r="A213" s="167" t="s">
        <v>72</v>
      </c>
      <c r="B213" s="168" t="s">
        <v>168</v>
      </c>
      <c r="C213" s="176" t="s">
        <v>169</v>
      </c>
      <c r="D213" s="150" t="s">
        <v>56</v>
      </c>
      <c r="E213" s="174"/>
      <c r="F213" s="174"/>
      <c r="G213" s="174"/>
      <c r="H213" s="174"/>
      <c r="I213" s="174">
        <f>SUM(I214:I215)</f>
        <v>1</v>
      </c>
    </row>
    <row r="214" spans="1:10" s="25" customFormat="1" ht="15">
      <c r="A214" s="180"/>
      <c r="B214" s="180"/>
      <c r="C214" s="181"/>
      <c r="D214" s="182"/>
      <c r="E214" s="172"/>
      <c r="F214" s="172"/>
      <c r="G214" s="172"/>
      <c r="H214" s="172">
        <v>1</v>
      </c>
      <c r="I214" s="172">
        <f>PRODUCT(E214:H214)</f>
        <v>1</v>
      </c>
      <c r="J214" s="26"/>
    </row>
    <row r="215" spans="1:10" s="4" customFormat="1" ht="15">
      <c r="A215" s="183"/>
      <c r="B215" s="183"/>
      <c r="C215" s="184"/>
      <c r="D215" s="185"/>
      <c r="E215" s="171"/>
      <c r="F215" s="171"/>
      <c r="G215" s="171"/>
      <c r="H215" s="171"/>
      <c r="I215" s="173"/>
    </row>
    <row r="216" spans="1:10" s="4" customFormat="1" ht="60">
      <c r="A216" s="167" t="s">
        <v>73</v>
      </c>
      <c r="B216" s="167" t="s">
        <v>580</v>
      </c>
      <c r="C216" s="169" t="s">
        <v>581</v>
      </c>
      <c r="D216" s="150" t="s">
        <v>56</v>
      </c>
      <c r="E216" s="174"/>
      <c r="F216" s="174"/>
      <c r="G216" s="174"/>
      <c r="H216" s="174"/>
      <c r="I216" s="174">
        <f>I217</f>
        <v>1</v>
      </c>
    </row>
    <row r="217" spans="1:10" s="25" customFormat="1" ht="15">
      <c r="A217" s="166"/>
      <c r="B217" s="166"/>
      <c r="C217" s="186"/>
      <c r="D217" s="189"/>
      <c r="E217" s="172"/>
      <c r="F217" s="174"/>
      <c r="G217" s="174"/>
      <c r="H217" s="172">
        <v>1</v>
      </c>
      <c r="I217" s="172">
        <f>PRODUCT(E217:H217)</f>
        <v>1</v>
      </c>
    </row>
    <row r="218" spans="1:10" s="4" customFormat="1" ht="15">
      <c r="A218" s="183"/>
      <c r="B218" s="183"/>
      <c r="C218" s="184"/>
      <c r="D218" s="185"/>
      <c r="E218" s="171"/>
      <c r="F218" s="171"/>
      <c r="G218" s="171"/>
      <c r="H218" s="171"/>
      <c r="I218" s="173"/>
    </row>
    <row r="219" spans="1:10" s="4" customFormat="1" ht="60">
      <c r="A219" s="167" t="s">
        <v>99</v>
      </c>
      <c r="B219" s="168" t="s">
        <v>602</v>
      </c>
      <c r="C219" s="176" t="s">
        <v>603</v>
      </c>
      <c r="D219" s="150" t="s">
        <v>56</v>
      </c>
      <c r="E219" s="174"/>
      <c r="F219" s="174"/>
      <c r="G219" s="174"/>
      <c r="H219" s="174"/>
      <c r="I219" s="174">
        <f>SUM(I220:I221)</f>
        <v>2</v>
      </c>
    </row>
    <row r="220" spans="1:10" s="25" customFormat="1" ht="15">
      <c r="A220" s="166"/>
      <c r="B220" s="166"/>
      <c r="C220" s="186" t="s">
        <v>455</v>
      </c>
      <c r="D220" s="201"/>
      <c r="E220" s="172"/>
      <c r="F220" s="172"/>
      <c r="G220" s="172"/>
      <c r="H220" s="172">
        <v>2</v>
      </c>
      <c r="I220" s="172">
        <f>PRODUCT(E220:H220)</f>
        <v>2</v>
      </c>
    </row>
    <row r="221" spans="1:10" s="4" customFormat="1" ht="15">
      <c r="A221" s="183"/>
      <c r="B221" s="183"/>
      <c r="C221" s="184"/>
      <c r="D221" s="185"/>
      <c r="E221" s="171"/>
      <c r="F221" s="171"/>
      <c r="G221" s="171"/>
      <c r="H221" s="171"/>
      <c r="I221" s="173"/>
    </row>
    <row r="222" spans="1:10" s="4" customFormat="1" ht="60">
      <c r="A222" s="167" t="s">
        <v>103</v>
      </c>
      <c r="B222" s="168" t="s">
        <v>170</v>
      </c>
      <c r="C222" s="169" t="s">
        <v>171</v>
      </c>
      <c r="D222" s="150" t="s">
        <v>56</v>
      </c>
      <c r="E222" s="174"/>
      <c r="F222" s="174"/>
      <c r="G222" s="174"/>
      <c r="H222" s="174"/>
      <c r="I222" s="174">
        <f>SUM(I223:I223)</f>
        <v>2</v>
      </c>
    </row>
    <row r="223" spans="1:10" s="25" customFormat="1" ht="15">
      <c r="A223" s="180"/>
      <c r="B223" s="180"/>
      <c r="C223" s="181"/>
      <c r="D223" s="182"/>
      <c r="E223" s="172"/>
      <c r="F223" s="172"/>
      <c r="G223" s="172"/>
      <c r="H223" s="172">
        <v>2</v>
      </c>
      <c r="I223" s="172">
        <f>PRODUCT(E223:H223)</f>
        <v>2</v>
      </c>
      <c r="J223" s="26"/>
    </row>
    <row r="224" spans="1:10" s="4" customFormat="1" ht="15">
      <c r="A224" s="183"/>
      <c r="B224" s="183"/>
      <c r="C224" s="184"/>
      <c r="D224" s="185"/>
      <c r="E224" s="171"/>
      <c r="F224" s="171"/>
      <c r="G224" s="171"/>
      <c r="H224" s="171"/>
      <c r="I224" s="173"/>
    </row>
    <row r="225" spans="1:10" s="4" customFormat="1" ht="60">
      <c r="A225" s="167" t="s">
        <v>172</v>
      </c>
      <c r="B225" s="167" t="s">
        <v>588</v>
      </c>
      <c r="C225" s="169" t="s">
        <v>589</v>
      </c>
      <c r="D225" s="150" t="s">
        <v>56</v>
      </c>
      <c r="E225" s="174"/>
      <c r="F225" s="174"/>
      <c r="G225" s="174"/>
      <c r="H225" s="174"/>
      <c r="I225" s="174">
        <f>SUM(I226:I226)</f>
        <v>2</v>
      </c>
    </row>
    <row r="226" spans="1:10" s="25" customFormat="1" ht="15">
      <c r="A226" s="180"/>
      <c r="B226" s="180"/>
      <c r="C226" s="181"/>
      <c r="D226" s="182"/>
      <c r="E226" s="172"/>
      <c r="F226" s="172"/>
      <c r="G226" s="172"/>
      <c r="H226" s="172">
        <v>2</v>
      </c>
      <c r="I226" s="172">
        <f>PRODUCT(E226:H226)</f>
        <v>2</v>
      </c>
      <c r="J226" s="26"/>
    </row>
    <row r="227" spans="1:10" s="4" customFormat="1" ht="15">
      <c r="A227" s="183"/>
      <c r="B227" s="183"/>
      <c r="C227" s="184"/>
      <c r="D227" s="185"/>
      <c r="E227" s="171"/>
      <c r="F227" s="171"/>
      <c r="G227" s="171"/>
      <c r="H227" s="171"/>
      <c r="I227" s="173"/>
    </row>
    <row r="228" spans="1:10" s="4" customFormat="1" ht="60">
      <c r="A228" s="167" t="s">
        <v>173</v>
      </c>
      <c r="B228" s="168" t="s">
        <v>174</v>
      </c>
      <c r="C228" s="169" t="s">
        <v>175</v>
      </c>
      <c r="D228" s="150" t="s">
        <v>56</v>
      </c>
      <c r="E228" s="174"/>
      <c r="F228" s="174"/>
      <c r="G228" s="174"/>
      <c r="H228" s="174"/>
      <c r="I228" s="174">
        <f>SUM(I229:I230)</f>
        <v>2</v>
      </c>
    </row>
    <row r="229" spans="1:10" s="25" customFormat="1" ht="15">
      <c r="A229" s="180"/>
      <c r="B229" s="180"/>
      <c r="C229" s="181"/>
      <c r="D229" s="182"/>
      <c r="E229" s="172"/>
      <c r="F229" s="172"/>
      <c r="G229" s="172"/>
      <c r="H229" s="172">
        <v>2</v>
      </c>
      <c r="I229" s="172">
        <f>PRODUCT(E229:H229)</f>
        <v>2</v>
      </c>
      <c r="J229" s="26"/>
    </row>
    <row r="230" spans="1:10" s="4" customFormat="1" ht="15">
      <c r="A230" s="183"/>
      <c r="B230" s="183"/>
      <c r="C230" s="184"/>
      <c r="D230" s="185"/>
      <c r="E230" s="171"/>
      <c r="F230" s="171"/>
      <c r="G230" s="171"/>
      <c r="H230" s="171"/>
      <c r="I230" s="173"/>
    </row>
    <row r="231" spans="1:10" s="4" customFormat="1" ht="60">
      <c r="A231" s="167" t="s">
        <v>176</v>
      </c>
      <c r="B231" s="168" t="s">
        <v>177</v>
      </c>
      <c r="C231" s="149" t="s">
        <v>178</v>
      </c>
      <c r="D231" s="150" t="s">
        <v>56</v>
      </c>
      <c r="E231" s="174"/>
      <c r="F231" s="174"/>
      <c r="G231" s="174"/>
      <c r="H231" s="174"/>
      <c r="I231" s="174">
        <f>SUM(I232:I232)</f>
        <v>1</v>
      </c>
    </row>
    <row r="232" spans="1:10" s="25" customFormat="1" ht="15">
      <c r="A232" s="180"/>
      <c r="B232" s="180"/>
      <c r="C232" s="181"/>
      <c r="D232" s="182"/>
      <c r="E232" s="172"/>
      <c r="F232" s="172"/>
      <c r="G232" s="172"/>
      <c r="H232" s="172">
        <v>1</v>
      </c>
      <c r="I232" s="172">
        <f>PRODUCT(E232:H232)</f>
        <v>1</v>
      </c>
      <c r="J232" s="26"/>
    </row>
    <row r="233" spans="1:10" s="4" customFormat="1" ht="15">
      <c r="A233" s="183"/>
      <c r="B233" s="183"/>
      <c r="C233" s="184"/>
      <c r="D233" s="185"/>
      <c r="E233" s="171"/>
      <c r="F233" s="171"/>
      <c r="G233" s="171"/>
      <c r="H233" s="171"/>
      <c r="I233" s="173"/>
    </row>
    <row r="234" spans="1:10" s="4" customFormat="1" ht="60">
      <c r="A234" s="167" t="s">
        <v>179</v>
      </c>
      <c r="B234" s="168" t="s">
        <v>274</v>
      </c>
      <c r="C234" s="149" t="s">
        <v>275</v>
      </c>
      <c r="D234" s="150" t="s">
        <v>56</v>
      </c>
      <c r="E234" s="174"/>
      <c r="F234" s="174"/>
      <c r="G234" s="174"/>
      <c r="H234" s="174"/>
      <c r="I234" s="174">
        <f>SUM(I235:I235)</f>
        <v>2</v>
      </c>
    </row>
    <row r="235" spans="1:10" s="25" customFormat="1" ht="15">
      <c r="A235" s="180"/>
      <c r="B235" s="180"/>
      <c r="C235" s="181"/>
      <c r="D235" s="182"/>
      <c r="E235" s="172"/>
      <c r="F235" s="172"/>
      <c r="G235" s="172"/>
      <c r="H235" s="172">
        <v>2</v>
      </c>
      <c r="I235" s="172">
        <f>PRODUCT(E235:H235)</f>
        <v>2</v>
      </c>
      <c r="J235" s="26"/>
    </row>
    <row r="236" spans="1:10" s="4" customFormat="1" ht="15">
      <c r="A236" s="183"/>
      <c r="B236" s="183"/>
      <c r="C236" s="184"/>
      <c r="D236" s="185"/>
      <c r="E236" s="171"/>
      <c r="F236" s="171"/>
      <c r="G236" s="171"/>
      <c r="H236" s="171"/>
      <c r="I236" s="173"/>
    </row>
    <row r="237" spans="1:10" s="4" customFormat="1" ht="45">
      <c r="A237" s="167" t="s">
        <v>182</v>
      </c>
      <c r="B237" s="168" t="s">
        <v>180</v>
      </c>
      <c r="C237" s="169" t="s">
        <v>181</v>
      </c>
      <c r="D237" s="150" t="s">
        <v>122</v>
      </c>
      <c r="E237" s="174"/>
      <c r="F237" s="174"/>
      <c r="G237" s="174"/>
      <c r="H237" s="174"/>
      <c r="I237" s="174">
        <f>SUM(I238:I239)</f>
        <v>6.18</v>
      </c>
    </row>
    <row r="238" spans="1:10" s="25" customFormat="1" ht="15">
      <c r="A238" s="166"/>
      <c r="B238" s="166"/>
      <c r="C238" s="186"/>
      <c r="D238" s="189"/>
      <c r="E238" s="172">
        <v>1.5</v>
      </c>
      <c r="F238" s="172">
        <v>1</v>
      </c>
      <c r="G238" s="172"/>
      <c r="H238" s="172">
        <v>4</v>
      </c>
      <c r="I238" s="172">
        <f>PRODUCT(E238:H238)</f>
        <v>6</v>
      </c>
    </row>
    <row r="239" spans="1:10" s="25" customFormat="1" ht="15">
      <c r="A239" s="180"/>
      <c r="B239" s="180"/>
      <c r="C239" s="181"/>
      <c r="D239" s="182"/>
      <c r="E239" s="172">
        <v>0.6</v>
      </c>
      <c r="F239" s="172">
        <v>0.3</v>
      </c>
      <c r="G239" s="172"/>
      <c r="H239" s="172">
        <v>1</v>
      </c>
      <c r="I239" s="172">
        <f>PRODUCT(E239:H239)</f>
        <v>0.18</v>
      </c>
      <c r="J239" s="26"/>
    </row>
    <row r="240" spans="1:10" s="4" customFormat="1" ht="15">
      <c r="A240" s="183"/>
      <c r="B240" s="183"/>
      <c r="C240" s="184"/>
      <c r="D240" s="185"/>
      <c r="E240" s="171"/>
      <c r="F240" s="171"/>
      <c r="G240" s="171"/>
      <c r="H240" s="171"/>
      <c r="I240" s="173"/>
    </row>
    <row r="241" spans="1:10" s="4" customFormat="1" ht="30">
      <c r="A241" s="167" t="s">
        <v>273</v>
      </c>
      <c r="B241" s="167" t="s">
        <v>590</v>
      </c>
      <c r="C241" s="149" t="s">
        <v>591</v>
      </c>
      <c r="D241" s="150" t="s">
        <v>122</v>
      </c>
      <c r="E241" s="174"/>
      <c r="F241" s="174"/>
      <c r="G241" s="174"/>
      <c r="H241" s="174"/>
      <c r="I241" s="174">
        <f>SUM(I242:I243)</f>
        <v>6.18</v>
      </c>
    </row>
    <row r="242" spans="1:10" s="25" customFormat="1" ht="15">
      <c r="A242" s="166"/>
      <c r="B242" s="166"/>
      <c r="C242" s="186"/>
      <c r="D242" s="189"/>
      <c r="E242" s="172">
        <v>1.5</v>
      </c>
      <c r="F242" s="172">
        <v>1</v>
      </c>
      <c r="G242" s="172"/>
      <c r="H242" s="172">
        <v>4</v>
      </c>
      <c r="I242" s="172">
        <f>PRODUCT(E242:H242)</f>
        <v>6</v>
      </c>
    </row>
    <row r="243" spans="1:10" s="25" customFormat="1" ht="15">
      <c r="A243" s="180"/>
      <c r="B243" s="180"/>
      <c r="C243" s="181"/>
      <c r="D243" s="182"/>
      <c r="E243" s="172">
        <v>0.6</v>
      </c>
      <c r="F243" s="172">
        <v>0.3</v>
      </c>
      <c r="G243" s="172"/>
      <c r="H243" s="172">
        <v>1</v>
      </c>
      <c r="I243" s="172">
        <f>PRODUCT(E243:H243)</f>
        <v>0.18</v>
      </c>
      <c r="J243" s="26"/>
    </row>
    <row r="244" spans="1:10" s="4" customFormat="1" ht="15">
      <c r="A244" s="183"/>
      <c r="B244" s="183"/>
      <c r="C244" s="184"/>
      <c r="D244" s="185"/>
      <c r="E244" s="171"/>
      <c r="F244" s="171"/>
      <c r="G244" s="171"/>
      <c r="H244" s="171"/>
      <c r="I244" s="173"/>
    </row>
    <row r="245" spans="1:10" s="6" customFormat="1" ht="30">
      <c r="A245" s="63" t="s">
        <v>74</v>
      </c>
      <c r="B245" s="68"/>
      <c r="C245" s="64" t="s">
        <v>383</v>
      </c>
      <c r="D245" s="70"/>
      <c r="E245" s="165"/>
      <c r="F245" s="165"/>
      <c r="G245" s="165"/>
      <c r="H245" s="165"/>
      <c r="I245" s="165"/>
    </row>
    <row r="246" spans="1:10" s="4" customFormat="1" ht="45">
      <c r="A246" s="167" t="s">
        <v>76</v>
      </c>
      <c r="B246" s="168" t="s">
        <v>183</v>
      </c>
      <c r="C246" s="169" t="s">
        <v>184</v>
      </c>
      <c r="D246" s="150" t="s">
        <v>122</v>
      </c>
      <c r="E246" s="171"/>
      <c r="F246" s="171"/>
      <c r="G246" s="171"/>
      <c r="H246" s="171"/>
      <c r="I246" s="171">
        <f>SUM(I247:I271)</f>
        <v>218.10139999999996</v>
      </c>
    </row>
    <row r="247" spans="1:10" s="4" customFormat="1" ht="15">
      <c r="A247" s="167"/>
      <c r="B247" s="168"/>
      <c r="C247" s="200" t="s">
        <v>434</v>
      </c>
      <c r="D247" s="150"/>
      <c r="E247" s="171"/>
      <c r="F247" s="171"/>
      <c r="G247" s="171"/>
      <c r="H247" s="171"/>
      <c r="I247" s="173"/>
      <c r="J247" s="173">
        <f>SUM(I248:I259)</f>
        <v>158.33329999999995</v>
      </c>
    </row>
    <row r="248" spans="1:10" s="4" customFormat="1" ht="15">
      <c r="A248" s="166"/>
      <c r="B248" s="166"/>
      <c r="C248" s="186" t="s">
        <v>435</v>
      </c>
      <c r="D248" s="187"/>
      <c r="E248" s="173">
        <f>(2*7.26)+(7.41*2)+(1.2*2)</f>
        <v>31.74</v>
      </c>
      <c r="F248" s="171"/>
      <c r="G248" s="173">
        <v>2.65</v>
      </c>
      <c r="H248" s="171"/>
      <c r="I248" s="172">
        <f t="shared" ref="I248:I259" si="14">PRODUCT(E248:H248)</f>
        <v>84.11099999999999</v>
      </c>
    </row>
    <row r="249" spans="1:10" s="4" customFormat="1" ht="15">
      <c r="A249" s="166"/>
      <c r="B249" s="166"/>
      <c r="C249" s="186" t="s">
        <v>436</v>
      </c>
      <c r="D249" s="187"/>
      <c r="E249" s="173">
        <v>2.75</v>
      </c>
      <c r="F249" s="171"/>
      <c r="G249" s="173">
        <v>2.65</v>
      </c>
      <c r="H249" s="173">
        <v>9</v>
      </c>
      <c r="I249" s="172">
        <f t="shared" si="14"/>
        <v>65.587499999999991</v>
      </c>
    </row>
    <row r="250" spans="1:10" s="4" customFormat="1" ht="15">
      <c r="A250" s="166"/>
      <c r="B250" s="166"/>
      <c r="C250" s="186" t="s">
        <v>423</v>
      </c>
      <c r="D250" s="187"/>
      <c r="E250" s="173">
        <v>2</v>
      </c>
      <c r="F250" s="173"/>
      <c r="G250" s="173">
        <v>1.5</v>
      </c>
      <c r="H250" s="173">
        <v>2</v>
      </c>
      <c r="I250" s="172">
        <f t="shared" si="14"/>
        <v>6</v>
      </c>
    </row>
    <row r="251" spans="1:10" s="4" customFormat="1" ht="15">
      <c r="A251" s="166"/>
      <c r="B251" s="166"/>
      <c r="C251" s="186" t="s">
        <v>425</v>
      </c>
      <c r="D251" s="187"/>
      <c r="E251" s="173">
        <v>7.26</v>
      </c>
      <c r="F251" s="173"/>
      <c r="G251" s="173">
        <v>0.74</v>
      </c>
      <c r="H251" s="173">
        <v>2</v>
      </c>
      <c r="I251" s="172">
        <f t="shared" si="14"/>
        <v>10.7448</v>
      </c>
    </row>
    <row r="252" spans="1:10" s="4" customFormat="1" ht="15">
      <c r="A252" s="166"/>
      <c r="B252" s="166"/>
      <c r="C252" s="186" t="s">
        <v>424</v>
      </c>
      <c r="D252" s="187"/>
      <c r="E252" s="173">
        <v>1.2</v>
      </c>
      <c r="F252" s="173"/>
      <c r="G252" s="173">
        <v>0.51</v>
      </c>
      <c r="H252" s="173">
        <v>2</v>
      </c>
      <c r="I252" s="172">
        <f t="shared" si="14"/>
        <v>1.224</v>
      </c>
    </row>
    <row r="253" spans="1:10" s="4" customFormat="1" ht="15">
      <c r="A253" s="166"/>
      <c r="B253" s="166"/>
      <c r="C253" s="186" t="s">
        <v>433</v>
      </c>
      <c r="D253" s="187"/>
      <c r="E253" s="173">
        <v>2.75</v>
      </c>
      <c r="F253" s="173"/>
      <c r="G253" s="173">
        <f>0.74/2</f>
        <v>0.37</v>
      </c>
      <c r="H253" s="173">
        <v>6</v>
      </c>
      <c r="I253" s="172">
        <f t="shared" si="14"/>
        <v>6.1050000000000004</v>
      </c>
    </row>
    <row r="254" spans="1:10" s="4" customFormat="1" ht="15">
      <c r="A254" s="166"/>
      <c r="B254" s="166"/>
      <c r="C254" s="186" t="s">
        <v>426</v>
      </c>
      <c r="D254" s="187"/>
      <c r="E254" s="173">
        <v>5.65</v>
      </c>
      <c r="F254" s="173"/>
      <c r="G254" s="173">
        <f>0.74/2</f>
        <v>0.37</v>
      </c>
      <c r="H254" s="173">
        <v>2</v>
      </c>
      <c r="I254" s="172">
        <f t="shared" si="14"/>
        <v>4.181</v>
      </c>
    </row>
    <row r="255" spans="1:10" s="4" customFormat="1" ht="15">
      <c r="A255" s="166"/>
      <c r="B255" s="166"/>
      <c r="C255" s="186" t="s">
        <v>428</v>
      </c>
      <c r="D255" s="187"/>
      <c r="E255" s="173">
        <v>-0.8</v>
      </c>
      <c r="F255" s="173"/>
      <c r="G255" s="173">
        <v>2.1</v>
      </c>
      <c r="H255" s="173">
        <v>3</v>
      </c>
      <c r="I255" s="172">
        <f t="shared" si="14"/>
        <v>-5.0400000000000009</v>
      </c>
    </row>
    <row r="256" spans="1:10" s="4" customFormat="1" ht="15">
      <c r="A256" s="166"/>
      <c r="B256" s="166"/>
      <c r="C256" s="186" t="s">
        <v>429</v>
      </c>
      <c r="D256" s="187"/>
      <c r="E256" s="173">
        <v>-0.7</v>
      </c>
      <c r="F256" s="173"/>
      <c r="G256" s="173">
        <v>2.1</v>
      </c>
      <c r="H256" s="173">
        <v>4</v>
      </c>
      <c r="I256" s="172">
        <f t="shared" si="14"/>
        <v>-5.88</v>
      </c>
    </row>
    <row r="257" spans="1:10" s="4" customFormat="1" ht="15">
      <c r="A257" s="166"/>
      <c r="B257" s="166"/>
      <c r="C257" s="186" t="s">
        <v>430</v>
      </c>
      <c r="D257" s="187"/>
      <c r="E257" s="173">
        <v>-0.6</v>
      </c>
      <c r="F257" s="173"/>
      <c r="G257" s="173">
        <v>2.1</v>
      </c>
      <c r="H257" s="173">
        <v>2</v>
      </c>
      <c r="I257" s="172">
        <f t="shared" si="14"/>
        <v>-2.52</v>
      </c>
    </row>
    <row r="258" spans="1:10" s="4" customFormat="1" ht="15">
      <c r="A258" s="166"/>
      <c r="B258" s="166"/>
      <c r="C258" s="186" t="s">
        <v>431</v>
      </c>
      <c r="D258" s="187"/>
      <c r="E258" s="173">
        <v>-1.5</v>
      </c>
      <c r="F258" s="173"/>
      <c r="G258" s="173">
        <v>1</v>
      </c>
      <c r="H258" s="173">
        <v>4</v>
      </c>
      <c r="I258" s="172">
        <f t="shared" si="14"/>
        <v>-6</v>
      </c>
    </row>
    <row r="259" spans="1:10" s="25" customFormat="1" ht="15">
      <c r="A259" s="180"/>
      <c r="B259" s="180"/>
      <c r="C259" s="181" t="s">
        <v>432</v>
      </c>
      <c r="D259" s="182"/>
      <c r="E259" s="172">
        <v>-0.6</v>
      </c>
      <c r="F259" s="172"/>
      <c r="G259" s="172">
        <v>0.3</v>
      </c>
      <c r="H259" s="172">
        <v>1</v>
      </c>
      <c r="I259" s="172">
        <f t="shared" si="14"/>
        <v>-0.18</v>
      </c>
      <c r="J259" s="26"/>
    </row>
    <row r="260" spans="1:10" s="25" customFormat="1" ht="15">
      <c r="A260" s="180"/>
      <c r="B260" s="180"/>
      <c r="C260" s="200" t="s">
        <v>437</v>
      </c>
      <c r="D260" s="182"/>
      <c r="E260" s="172"/>
      <c r="F260" s="172"/>
      <c r="G260" s="172"/>
      <c r="H260" s="172"/>
      <c r="I260" s="172"/>
      <c r="J260" s="26">
        <f>SUM(I261:I269)</f>
        <v>70.74809999999998</v>
      </c>
    </row>
    <row r="261" spans="1:10" s="25" customFormat="1" ht="15">
      <c r="A261" s="180"/>
      <c r="B261" s="180"/>
      <c r="C261" s="55" t="s">
        <v>438</v>
      </c>
      <c r="D261" s="182"/>
      <c r="E261" s="172">
        <v>7.56</v>
      </c>
      <c r="F261" s="172"/>
      <c r="G261" s="172">
        <v>2.73</v>
      </c>
      <c r="H261" s="172">
        <v>2</v>
      </c>
      <c r="I261" s="172">
        <f t="shared" ref="I261:I269" si="15">PRODUCT(E261:H261)</f>
        <v>41.2776</v>
      </c>
      <c r="J261" s="26"/>
    </row>
    <row r="262" spans="1:10" s="25" customFormat="1" ht="15">
      <c r="A262" s="180"/>
      <c r="B262" s="180"/>
      <c r="C262" s="55" t="s">
        <v>439</v>
      </c>
      <c r="D262" s="182"/>
      <c r="E262" s="172">
        <v>5.95</v>
      </c>
      <c r="F262" s="172"/>
      <c r="G262" s="172">
        <v>2.73</v>
      </c>
      <c r="H262" s="172">
        <v>2</v>
      </c>
      <c r="I262" s="172">
        <f t="shared" si="15"/>
        <v>32.487000000000002</v>
      </c>
      <c r="J262" s="26"/>
    </row>
    <row r="263" spans="1:10" s="25" customFormat="1" ht="15">
      <c r="A263" s="180"/>
      <c r="B263" s="180"/>
      <c r="C263" s="55" t="s">
        <v>440</v>
      </c>
      <c r="D263" s="182"/>
      <c r="E263" s="172">
        <v>5.65</v>
      </c>
      <c r="F263" s="172"/>
      <c r="G263" s="172">
        <f>0.74/2</f>
        <v>0.37</v>
      </c>
      <c r="H263" s="172">
        <v>2</v>
      </c>
      <c r="I263" s="172">
        <f t="shared" si="15"/>
        <v>4.181</v>
      </c>
      <c r="J263" s="26"/>
    </row>
    <row r="264" spans="1:10" s="25" customFormat="1" ht="15">
      <c r="A264" s="180"/>
      <c r="B264" s="180"/>
      <c r="C264" s="55" t="s">
        <v>441</v>
      </c>
      <c r="D264" s="182"/>
      <c r="E264" s="172">
        <v>1.3</v>
      </c>
      <c r="F264" s="172"/>
      <c r="G264" s="172">
        <v>1</v>
      </c>
      <c r="H264" s="172">
        <v>2</v>
      </c>
      <c r="I264" s="172">
        <f t="shared" si="15"/>
        <v>2.6</v>
      </c>
      <c r="J264" s="26"/>
    </row>
    <row r="265" spans="1:10" s="4" customFormat="1" ht="15">
      <c r="A265" s="166"/>
      <c r="B265" s="166"/>
      <c r="C265" s="186" t="s">
        <v>427</v>
      </c>
      <c r="D265" s="187"/>
      <c r="E265" s="173">
        <v>1</v>
      </c>
      <c r="F265" s="173"/>
      <c r="G265" s="173">
        <v>1.2</v>
      </c>
      <c r="H265" s="173">
        <v>4</v>
      </c>
      <c r="I265" s="172">
        <f t="shared" si="15"/>
        <v>4.8</v>
      </c>
    </row>
    <row r="266" spans="1:10" s="4" customFormat="1" ht="15">
      <c r="A266" s="166"/>
      <c r="B266" s="166"/>
      <c r="C266" s="186" t="s">
        <v>442</v>
      </c>
      <c r="D266" s="187"/>
      <c r="E266" s="173">
        <v>-2.75</v>
      </c>
      <c r="F266" s="173"/>
      <c r="G266" s="173">
        <v>2.4500000000000002</v>
      </c>
      <c r="H266" s="173">
        <v>1</v>
      </c>
      <c r="I266" s="172">
        <f t="shared" si="15"/>
        <v>-6.7375000000000007</v>
      </c>
    </row>
    <row r="267" spans="1:10" s="4" customFormat="1" ht="15">
      <c r="A267" s="166"/>
      <c r="B267" s="166"/>
      <c r="C267" s="186" t="s">
        <v>428</v>
      </c>
      <c r="D267" s="187"/>
      <c r="E267" s="173">
        <v>-0.8</v>
      </c>
      <c r="F267" s="173"/>
      <c r="G267" s="173">
        <v>2.1</v>
      </c>
      <c r="H267" s="173">
        <v>1</v>
      </c>
      <c r="I267" s="172">
        <f t="shared" si="15"/>
        <v>-1.6800000000000002</v>
      </c>
    </row>
    <row r="268" spans="1:10" s="4" customFormat="1" ht="15">
      <c r="A268" s="166"/>
      <c r="B268" s="166"/>
      <c r="C268" s="186" t="s">
        <v>431</v>
      </c>
      <c r="D268" s="187"/>
      <c r="E268" s="173">
        <v>-1.5</v>
      </c>
      <c r="F268" s="173"/>
      <c r="G268" s="173">
        <v>1</v>
      </c>
      <c r="H268" s="173">
        <v>4</v>
      </c>
      <c r="I268" s="172">
        <f t="shared" si="15"/>
        <v>-6</v>
      </c>
    </row>
    <row r="269" spans="1:10" s="25" customFormat="1" ht="15">
      <c r="A269" s="180"/>
      <c r="B269" s="180"/>
      <c r="C269" s="181" t="s">
        <v>432</v>
      </c>
      <c r="D269" s="182"/>
      <c r="E269" s="172">
        <v>-0.6</v>
      </c>
      <c r="F269" s="172"/>
      <c r="G269" s="172">
        <v>0.3</v>
      </c>
      <c r="H269" s="172">
        <v>1</v>
      </c>
      <c r="I269" s="172">
        <f t="shared" si="15"/>
        <v>-0.18</v>
      </c>
      <c r="J269" s="26"/>
    </row>
    <row r="270" spans="1:10" s="25" customFormat="1" ht="15">
      <c r="A270" s="180"/>
      <c r="B270" s="180"/>
      <c r="C270" s="191" t="s">
        <v>456</v>
      </c>
      <c r="D270" s="182"/>
      <c r="E270" s="172"/>
      <c r="F270" s="172"/>
      <c r="G270" s="172"/>
      <c r="H270" s="172"/>
      <c r="I270" s="172">
        <f>-I158</f>
        <v>-10.98</v>
      </c>
      <c r="J270" s="26"/>
    </row>
    <row r="271" spans="1:10" s="4" customFormat="1" ht="15">
      <c r="A271" s="183"/>
      <c r="B271" s="183"/>
      <c r="C271" s="184"/>
      <c r="D271" s="185"/>
      <c r="E271" s="171"/>
      <c r="F271" s="171"/>
      <c r="G271" s="171"/>
      <c r="H271" s="171"/>
      <c r="I271" s="173"/>
    </row>
    <row r="272" spans="1:10" s="4" customFormat="1" ht="45">
      <c r="A272" s="167" t="s">
        <v>77</v>
      </c>
      <c r="B272" s="168" t="s">
        <v>293</v>
      </c>
      <c r="C272" s="169" t="s">
        <v>297</v>
      </c>
      <c r="D272" s="150" t="s">
        <v>122</v>
      </c>
      <c r="E272" s="171"/>
      <c r="F272" s="171"/>
      <c r="G272" s="171"/>
      <c r="H272" s="171"/>
      <c r="I272" s="171">
        <f>SUM(I273:I275)</f>
        <v>8.4</v>
      </c>
    </row>
    <row r="273" spans="1:10" s="25" customFormat="1" ht="15">
      <c r="A273" s="180"/>
      <c r="B273" s="180"/>
      <c r="C273" s="181" t="s">
        <v>605</v>
      </c>
      <c r="D273" s="182"/>
      <c r="E273" s="172">
        <v>0.7</v>
      </c>
      <c r="F273" s="172"/>
      <c r="G273" s="172">
        <v>2.1</v>
      </c>
      <c r="H273" s="172">
        <v>4</v>
      </c>
      <c r="I273" s="172">
        <f>PRODUCT(E273:H273)</f>
        <v>5.88</v>
      </c>
      <c r="J273" s="26"/>
    </row>
    <row r="274" spans="1:10" s="25" customFormat="1" ht="15">
      <c r="A274" s="180"/>
      <c r="B274" s="180"/>
      <c r="C274" s="181" t="s">
        <v>606</v>
      </c>
      <c r="D274" s="182"/>
      <c r="E274" s="172">
        <v>0.6</v>
      </c>
      <c r="F274" s="172"/>
      <c r="G274" s="172">
        <v>2.1</v>
      </c>
      <c r="H274" s="172">
        <v>2</v>
      </c>
      <c r="I274" s="172">
        <f>PRODUCT(E274:H274)</f>
        <v>2.52</v>
      </c>
      <c r="J274" s="26"/>
    </row>
    <row r="275" spans="1:10" s="4" customFormat="1" ht="15">
      <c r="A275" s="183"/>
      <c r="B275" s="183"/>
      <c r="C275" s="184"/>
      <c r="D275" s="185"/>
      <c r="E275" s="171"/>
      <c r="F275" s="171"/>
      <c r="G275" s="171"/>
      <c r="H275" s="171"/>
      <c r="I275" s="173"/>
    </row>
    <row r="276" spans="1:10" s="4" customFormat="1" ht="75">
      <c r="A276" s="167" t="s">
        <v>78</v>
      </c>
      <c r="B276" s="168" t="s">
        <v>294</v>
      </c>
      <c r="C276" s="169" t="s">
        <v>295</v>
      </c>
      <c r="D276" s="150" t="s">
        <v>122</v>
      </c>
      <c r="E276" s="171"/>
      <c r="F276" s="171"/>
      <c r="G276" s="171"/>
      <c r="H276" s="171"/>
      <c r="I276" s="171">
        <f>SUM(I277:I279)</f>
        <v>19.080000000000002</v>
      </c>
    </row>
    <row r="277" spans="1:10" s="25" customFormat="1" ht="15">
      <c r="A277" s="180"/>
      <c r="B277" s="180"/>
      <c r="C277" s="181" t="s">
        <v>457</v>
      </c>
      <c r="D277" s="182"/>
      <c r="E277" s="172">
        <v>0.8</v>
      </c>
      <c r="F277" s="172"/>
      <c r="G277" s="172">
        <v>2.1</v>
      </c>
      <c r="H277" s="172">
        <v>4</v>
      </c>
      <c r="I277" s="172">
        <f>PRODUCT(E277:H277)</f>
        <v>6.7200000000000006</v>
      </c>
      <c r="J277" s="26"/>
    </row>
    <row r="278" spans="1:10" s="25" customFormat="1" ht="15">
      <c r="A278" s="180"/>
      <c r="B278" s="180"/>
      <c r="C278" s="181" t="s">
        <v>421</v>
      </c>
      <c r="D278" s="182"/>
      <c r="E278" s="172">
        <v>0.6</v>
      </c>
      <c r="F278" s="172">
        <v>0.3</v>
      </c>
      <c r="G278" s="172"/>
      <c r="H278" s="172">
        <v>2</v>
      </c>
      <c r="I278" s="172">
        <f>PRODUCT(E278:H278)</f>
        <v>0.36</v>
      </c>
      <c r="J278" s="26"/>
    </row>
    <row r="279" spans="1:10" s="25" customFormat="1" ht="15">
      <c r="A279" s="180"/>
      <c r="B279" s="180"/>
      <c r="C279" s="181" t="s">
        <v>420</v>
      </c>
      <c r="D279" s="182"/>
      <c r="E279" s="172">
        <v>1.5</v>
      </c>
      <c r="F279" s="172">
        <v>1</v>
      </c>
      <c r="G279" s="172"/>
      <c r="H279" s="172">
        <v>8</v>
      </c>
      <c r="I279" s="172">
        <f>PRODUCT(E279:H279)</f>
        <v>12</v>
      </c>
      <c r="J279" s="26"/>
    </row>
    <row r="280" spans="1:10" s="4" customFormat="1" ht="15">
      <c r="A280" s="183"/>
      <c r="B280" s="183"/>
      <c r="C280" s="184"/>
      <c r="D280" s="185"/>
      <c r="E280" s="171"/>
      <c r="F280" s="171"/>
      <c r="G280" s="171"/>
      <c r="H280" s="171"/>
      <c r="I280" s="173"/>
    </row>
    <row r="281" spans="1:10" s="6" customFormat="1" ht="15">
      <c r="A281" s="63" t="s">
        <v>79</v>
      </c>
      <c r="B281" s="68"/>
      <c r="C281" s="64" t="s">
        <v>185</v>
      </c>
      <c r="D281" s="70"/>
      <c r="E281" s="165"/>
      <c r="F281" s="165"/>
      <c r="G281" s="165"/>
      <c r="H281" s="165"/>
      <c r="I281" s="165"/>
    </row>
    <row r="282" spans="1:10" s="4" customFormat="1" ht="45">
      <c r="A282" s="167" t="s">
        <v>80</v>
      </c>
      <c r="B282" s="167" t="s">
        <v>598</v>
      </c>
      <c r="C282" s="169" t="s">
        <v>599</v>
      </c>
      <c r="D282" s="150" t="s">
        <v>126</v>
      </c>
      <c r="E282" s="171"/>
      <c r="F282" s="171"/>
      <c r="G282" s="171"/>
      <c r="H282" s="171"/>
      <c r="I282" s="171">
        <f>SUM(I283:I284)</f>
        <v>5.0342399999999996</v>
      </c>
    </row>
    <row r="283" spans="1:10" s="25" customFormat="1" ht="15">
      <c r="A283" s="180"/>
      <c r="B283" s="180"/>
      <c r="C283" s="181"/>
      <c r="D283" s="182"/>
      <c r="E283" s="172">
        <v>2.2799999999999998</v>
      </c>
      <c r="F283" s="172">
        <v>1.38</v>
      </c>
      <c r="G283" s="172">
        <v>1.6</v>
      </c>
      <c r="H283" s="172"/>
      <c r="I283" s="172">
        <f>PRODUCT(E283:H283)</f>
        <v>5.0342399999999996</v>
      </c>
      <c r="J283" s="26"/>
    </row>
    <row r="284" spans="1:10" s="4" customFormat="1" ht="15">
      <c r="A284" s="183"/>
      <c r="B284" s="183"/>
      <c r="C284" s="184"/>
      <c r="D284" s="185"/>
      <c r="E284" s="171"/>
      <c r="F284" s="171"/>
      <c r="G284" s="171"/>
      <c r="H284" s="171"/>
      <c r="I284" s="173"/>
    </row>
    <row r="285" spans="1:10" s="4" customFormat="1" ht="60">
      <c r="A285" s="167" t="s">
        <v>81</v>
      </c>
      <c r="B285" s="168" t="s">
        <v>298</v>
      </c>
      <c r="C285" s="169" t="s">
        <v>299</v>
      </c>
      <c r="D285" s="150" t="s">
        <v>56</v>
      </c>
      <c r="E285" s="171"/>
      <c r="F285" s="171"/>
      <c r="G285" s="171"/>
      <c r="H285" s="171"/>
      <c r="I285" s="171">
        <f>SUM(I286:I286)</f>
        <v>3</v>
      </c>
    </row>
    <row r="286" spans="1:10" s="25" customFormat="1" ht="15">
      <c r="A286" s="180"/>
      <c r="B286" s="180"/>
      <c r="C286" s="186"/>
      <c r="D286" s="182"/>
      <c r="E286" s="172"/>
      <c r="F286" s="172"/>
      <c r="G286" s="172"/>
      <c r="H286" s="172">
        <v>3</v>
      </c>
      <c r="I286" s="172">
        <f>PRODUCT(E286:H286)</f>
        <v>3</v>
      </c>
      <c r="J286" s="26"/>
    </row>
    <row r="287" spans="1:10" s="4" customFormat="1" ht="15">
      <c r="A287" s="183"/>
      <c r="B287" s="183"/>
      <c r="C287" s="184"/>
      <c r="D287" s="185"/>
      <c r="E287" s="171"/>
      <c r="F287" s="171"/>
      <c r="G287" s="171"/>
      <c r="H287" s="171"/>
      <c r="I287" s="173"/>
    </row>
    <row r="288" spans="1:10" s="4" customFormat="1" ht="45">
      <c r="A288" s="167" t="s">
        <v>100</v>
      </c>
      <c r="B288" s="168" t="s">
        <v>186</v>
      </c>
      <c r="C288" s="169" t="s">
        <v>187</v>
      </c>
      <c r="D288" s="150" t="s">
        <v>126</v>
      </c>
      <c r="E288" s="171"/>
      <c r="F288" s="171"/>
      <c r="G288" s="171"/>
      <c r="H288" s="171"/>
      <c r="I288" s="171">
        <f>SUM(I289:I290)</f>
        <v>0.39095999999999997</v>
      </c>
    </row>
    <row r="289" spans="1:10" s="4" customFormat="1" ht="15">
      <c r="A289" s="166"/>
      <c r="B289" s="166"/>
      <c r="C289" s="186" t="s">
        <v>458</v>
      </c>
      <c r="D289" s="187"/>
      <c r="E289" s="173">
        <v>2.2799999999999998</v>
      </c>
      <c r="F289" s="173">
        <v>1.38</v>
      </c>
      <c r="G289" s="173">
        <v>0.1</v>
      </c>
      <c r="H289" s="173"/>
      <c r="I289" s="172">
        <f>PRODUCT(E289:H289)</f>
        <v>0.31463999999999998</v>
      </c>
    </row>
    <row r="290" spans="1:10" s="25" customFormat="1" ht="15">
      <c r="A290" s="180"/>
      <c r="B290" s="180"/>
      <c r="C290" s="186" t="s">
        <v>459</v>
      </c>
      <c r="D290" s="182"/>
      <c r="E290" s="172">
        <f>2.28+2.28+0.9+0.9</f>
        <v>6.36</v>
      </c>
      <c r="F290" s="172">
        <v>0.24</v>
      </c>
      <c r="G290" s="172">
        <v>0.05</v>
      </c>
      <c r="H290" s="172"/>
      <c r="I290" s="172">
        <f>PRODUCT(E290:H290)</f>
        <v>7.6319999999999999E-2</v>
      </c>
      <c r="J290" s="26"/>
    </row>
    <row r="291" spans="1:10" s="4" customFormat="1" ht="15">
      <c r="A291" s="183"/>
      <c r="B291" s="183"/>
      <c r="C291" s="184"/>
      <c r="D291" s="185"/>
      <c r="E291" s="171"/>
      <c r="F291" s="171"/>
      <c r="G291" s="171"/>
      <c r="H291" s="171"/>
      <c r="I291" s="173"/>
    </row>
    <row r="292" spans="1:10" s="4" customFormat="1" ht="15">
      <c r="A292" s="167" t="s">
        <v>188</v>
      </c>
      <c r="B292" s="168" t="s">
        <v>189</v>
      </c>
      <c r="C292" s="149" t="s">
        <v>190</v>
      </c>
      <c r="D292" s="150" t="s">
        <v>191</v>
      </c>
      <c r="E292" s="171"/>
      <c r="F292" s="171"/>
      <c r="G292" s="171"/>
      <c r="H292" s="171"/>
      <c r="I292" s="171">
        <f>SUM(I293:I294)</f>
        <v>22.14162</v>
      </c>
    </row>
    <row r="293" spans="1:10" s="25" customFormat="1" ht="15">
      <c r="A293" s="180"/>
      <c r="B293" s="180"/>
      <c r="C293" s="186" t="s">
        <v>460</v>
      </c>
      <c r="D293" s="182"/>
      <c r="E293" s="172">
        <v>21</v>
      </c>
      <c r="F293" s="172">
        <v>1.38</v>
      </c>
      <c r="G293" s="203">
        <v>0.39300000000000002</v>
      </c>
      <c r="H293" s="172"/>
      <c r="I293" s="172">
        <f>PRODUCT(E293:H293)</f>
        <v>11.389139999999999</v>
      </c>
      <c r="J293" s="26"/>
    </row>
    <row r="294" spans="1:10" s="25" customFormat="1" ht="15">
      <c r="A294" s="180"/>
      <c r="B294" s="180"/>
      <c r="C294" s="186" t="s">
        <v>460</v>
      </c>
      <c r="D294" s="182"/>
      <c r="E294" s="172">
        <v>12</v>
      </c>
      <c r="F294" s="172">
        <v>2.2799999999999998</v>
      </c>
      <c r="G294" s="203">
        <v>0.39300000000000002</v>
      </c>
      <c r="H294" s="172"/>
      <c r="I294" s="172">
        <f>PRODUCT(E294:H294)</f>
        <v>10.75248</v>
      </c>
      <c r="J294" s="26"/>
    </row>
    <row r="295" spans="1:10" s="4" customFormat="1" ht="15">
      <c r="A295" s="183"/>
      <c r="B295" s="183"/>
      <c r="C295" s="184"/>
      <c r="D295" s="185"/>
      <c r="E295" s="171"/>
      <c r="F295" s="171"/>
      <c r="G295" s="171"/>
      <c r="H295" s="171"/>
      <c r="I295" s="173"/>
    </row>
    <row r="296" spans="1:10" s="4" customFormat="1" ht="60">
      <c r="A296" s="167" t="s">
        <v>192</v>
      </c>
      <c r="B296" s="168" t="s">
        <v>300</v>
      </c>
      <c r="C296" s="175" t="s">
        <v>301</v>
      </c>
      <c r="D296" s="150" t="s">
        <v>126</v>
      </c>
      <c r="E296" s="171"/>
      <c r="F296" s="171"/>
      <c r="G296" s="171"/>
      <c r="H296" s="171"/>
      <c r="I296" s="171">
        <f>SUM(I297:I297)</f>
        <v>2.4300000000000002</v>
      </c>
    </row>
    <row r="297" spans="1:10" s="25" customFormat="1" ht="15">
      <c r="A297" s="180"/>
      <c r="B297" s="180"/>
      <c r="C297" s="186" t="s">
        <v>460</v>
      </c>
      <c r="D297" s="182"/>
      <c r="E297" s="172">
        <v>1.8</v>
      </c>
      <c r="F297" s="172">
        <v>0.9</v>
      </c>
      <c r="G297" s="172">
        <v>1.5</v>
      </c>
      <c r="H297" s="172"/>
      <c r="I297" s="172">
        <f>PRODUCT(E297:H297)</f>
        <v>2.4300000000000002</v>
      </c>
      <c r="J297" s="26"/>
    </row>
    <row r="298" spans="1:10" s="4" customFormat="1" ht="15">
      <c r="A298" s="183"/>
      <c r="B298" s="183"/>
      <c r="C298" s="184"/>
      <c r="D298" s="185"/>
      <c r="E298" s="171"/>
      <c r="F298" s="171"/>
      <c r="G298" s="171"/>
      <c r="H298" s="171"/>
      <c r="I298" s="173"/>
    </row>
    <row r="299" spans="1:10" s="4" customFormat="1" ht="60">
      <c r="A299" s="167" t="s">
        <v>193</v>
      </c>
      <c r="B299" s="168" t="s">
        <v>302</v>
      </c>
      <c r="C299" s="169" t="s">
        <v>303</v>
      </c>
      <c r="D299" s="150" t="s">
        <v>122</v>
      </c>
      <c r="E299" s="171"/>
      <c r="F299" s="171"/>
      <c r="G299" s="171"/>
      <c r="H299" s="171"/>
      <c r="I299" s="171">
        <f>SUM(I300:I302)</f>
        <v>2.3519999999999999</v>
      </c>
    </row>
    <row r="300" spans="1:10" s="4" customFormat="1" ht="15">
      <c r="A300" s="166"/>
      <c r="B300" s="166"/>
      <c r="C300" s="186" t="s">
        <v>460</v>
      </c>
      <c r="D300" s="187"/>
      <c r="E300" s="173">
        <v>1.8</v>
      </c>
      <c r="F300" s="173">
        <v>0.9</v>
      </c>
      <c r="G300" s="173"/>
      <c r="H300" s="173"/>
      <c r="I300" s="172">
        <f>PRODUCT(E300:H300)</f>
        <v>1.62</v>
      </c>
    </row>
    <row r="301" spans="1:10" s="4" customFormat="1" ht="15">
      <c r="A301" s="166"/>
      <c r="B301" s="166"/>
      <c r="C301" s="186" t="s">
        <v>461</v>
      </c>
      <c r="D301" s="187"/>
      <c r="E301" s="173">
        <v>2.2799999999999998</v>
      </c>
      <c r="F301" s="173"/>
      <c r="G301" s="173">
        <v>0.1</v>
      </c>
      <c r="H301" s="173">
        <v>2</v>
      </c>
      <c r="I301" s="172">
        <f>PRODUCT(E301:H301)</f>
        <v>0.45599999999999996</v>
      </c>
    </row>
    <row r="302" spans="1:10" s="25" customFormat="1" ht="15">
      <c r="A302" s="180"/>
      <c r="B302" s="180"/>
      <c r="C302" s="186" t="s">
        <v>461</v>
      </c>
      <c r="D302" s="182"/>
      <c r="E302" s="172">
        <v>1.38</v>
      </c>
      <c r="F302" s="172"/>
      <c r="G302" s="172">
        <v>0.1</v>
      </c>
      <c r="H302" s="172">
        <v>2</v>
      </c>
      <c r="I302" s="172">
        <f>PRODUCT(E302:H302)</f>
        <v>0.27599999999999997</v>
      </c>
      <c r="J302" s="26"/>
    </row>
    <row r="303" spans="1:10" s="4" customFormat="1" ht="15">
      <c r="A303" s="183"/>
      <c r="B303" s="183"/>
      <c r="C303" s="184"/>
      <c r="D303" s="185"/>
      <c r="E303" s="171"/>
      <c r="F303" s="171"/>
      <c r="G303" s="171"/>
      <c r="H303" s="171"/>
      <c r="I303" s="173"/>
    </row>
    <row r="304" spans="1:10" s="4" customFormat="1" ht="45">
      <c r="A304" s="167" t="s">
        <v>194</v>
      </c>
      <c r="B304" s="168" t="s">
        <v>186</v>
      </c>
      <c r="C304" s="169" t="s">
        <v>195</v>
      </c>
      <c r="D304" s="150" t="s">
        <v>126</v>
      </c>
      <c r="E304" s="171"/>
      <c r="F304" s="171"/>
      <c r="G304" s="171"/>
      <c r="H304" s="171"/>
      <c r="I304" s="171">
        <f>SUM(I305:I306)</f>
        <v>0.30263999999999996</v>
      </c>
    </row>
    <row r="305" spans="1:10" s="4" customFormat="1" ht="15">
      <c r="A305" s="166"/>
      <c r="B305" s="166"/>
      <c r="C305" s="186" t="s">
        <v>460</v>
      </c>
      <c r="D305" s="187"/>
      <c r="E305" s="173">
        <v>2.2799999999999998</v>
      </c>
      <c r="F305" s="173">
        <v>1.38</v>
      </c>
      <c r="G305" s="173">
        <v>0.1</v>
      </c>
      <c r="H305" s="173"/>
      <c r="I305" s="172">
        <f>PRODUCT(E305:H305)</f>
        <v>0.31463999999999998</v>
      </c>
    </row>
    <row r="306" spans="1:10" s="25" customFormat="1" ht="15">
      <c r="A306" s="180"/>
      <c r="B306" s="180"/>
      <c r="C306" s="186"/>
      <c r="D306" s="182"/>
      <c r="E306" s="172">
        <v>-0.6</v>
      </c>
      <c r="F306" s="172">
        <v>0.4</v>
      </c>
      <c r="G306" s="172">
        <v>0.05</v>
      </c>
      <c r="H306" s="172"/>
      <c r="I306" s="172">
        <f>PRODUCT(E306:H306)</f>
        <v>-1.2E-2</v>
      </c>
      <c r="J306" s="26"/>
    </row>
    <row r="307" spans="1:10" s="4" customFormat="1" ht="15">
      <c r="A307" s="183"/>
      <c r="B307" s="183"/>
      <c r="C307" s="184"/>
      <c r="D307" s="185"/>
      <c r="E307" s="171"/>
      <c r="F307" s="171"/>
      <c r="G307" s="171"/>
      <c r="H307" s="171"/>
      <c r="I307" s="173"/>
    </row>
    <row r="308" spans="1:10" s="4" customFormat="1" ht="45">
      <c r="A308" s="167" t="s">
        <v>196</v>
      </c>
      <c r="B308" s="168" t="s">
        <v>304</v>
      </c>
      <c r="C308" s="169" t="s">
        <v>305</v>
      </c>
      <c r="D308" s="150" t="s">
        <v>126</v>
      </c>
      <c r="E308" s="171"/>
      <c r="F308" s="171"/>
      <c r="G308" s="171"/>
      <c r="H308" s="171"/>
      <c r="I308" s="171">
        <f>SUM(I309:I310)</f>
        <v>0.30263999999999996</v>
      </c>
    </row>
    <row r="309" spans="1:10" s="4" customFormat="1" ht="15">
      <c r="A309" s="166"/>
      <c r="B309" s="166"/>
      <c r="C309" s="186" t="s">
        <v>460</v>
      </c>
      <c r="D309" s="187"/>
      <c r="E309" s="173">
        <v>2.2799999999999998</v>
      </c>
      <c r="F309" s="173">
        <v>1.38</v>
      </c>
      <c r="G309" s="173">
        <v>0.1</v>
      </c>
      <c r="H309" s="173"/>
      <c r="I309" s="172">
        <f>PRODUCT(E309:H309)</f>
        <v>0.31463999999999998</v>
      </c>
    </row>
    <row r="310" spans="1:10" s="25" customFormat="1" ht="15">
      <c r="A310" s="180"/>
      <c r="B310" s="180"/>
      <c r="C310" s="186"/>
      <c r="D310" s="182"/>
      <c r="E310" s="172">
        <v>-0.6</v>
      </c>
      <c r="F310" s="172">
        <v>0.4</v>
      </c>
      <c r="G310" s="172">
        <v>0.05</v>
      </c>
      <c r="H310" s="172"/>
      <c r="I310" s="172">
        <f>PRODUCT(E310:H310)</f>
        <v>-1.2E-2</v>
      </c>
      <c r="J310" s="26"/>
    </row>
    <row r="311" spans="1:10" s="4" customFormat="1" ht="15">
      <c r="A311" s="183"/>
      <c r="B311" s="183"/>
      <c r="C311" s="184"/>
      <c r="D311" s="185"/>
      <c r="E311" s="171"/>
      <c r="F311" s="171"/>
      <c r="G311" s="171"/>
      <c r="H311" s="171"/>
      <c r="I311" s="173"/>
    </row>
    <row r="312" spans="1:10" s="4" customFormat="1" ht="75">
      <c r="A312" s="167" t="s">
        <v>197</v>
      </c>
      <c r="B312" s="168" t="s">
        <v>131</v>
      </c>
      <c r="C312" s="149" t="s">
        <v>199</v>
      </c>
      <c r="D312" s="150" t="s">
        <v>122</v>
      </c>
      <c r="E312" s="171"/>
      <c r="F312" s="171"/>
      <c r="G312" s="171"/>
      <c r="H312" s="171"/>
      <c r="I312" s="171">
        <f>SUM(I313:I313)</f>
        <v>8.9039999999999999</v>
      </c>
    </row>
    <row r="313" spans="1:10" s="4" customFormat="1" ht="15">
      <c r="A313" s="166"/>
      <c r="B313" s="166"/>
      <c r="C313" s="186" t="s">
        <v>462</v>
      </c>
      <c r="D313" s="187"/>
      <c r="E313" s="173">
        <f>2.28+2.28+0.9+0.9</f>
        <v>6.36</v>
      </c>
      <c r="F313" s="173"/>
      <c r="G313" s="173">
        <v>1.4</v>
      </c>
      <c r="H313" s="173"/>
      <c r="I313" s="172">
        <f>PRODUCT(E313:H313)</f>
        <v>8.9039999999999999</v>
      </c>
    </row>
    <row r="314" spans="1:10" s="4" customFormat="1" ht="15">
      <c r="A314" s="183"/>
      <c r="B314" s="183"/>
      <c r="C314" s="184"/>
      <c r="D314" s="185"/>
      <c r="E314" s="171"/>
      <c r="F314" s="171"/>
      <c r="G314" s="171"/>
      <c r="H314" s="171"/>
      <c r="I314" s="173"/>
    </row>
    <row r="315" spans="1:10" s="4" customFormat="1" ht="75">
      <c r="A315" s="167" t="s">
        <v>200</v>
      </c>
      <c r="B315" s="168" t="s">
        <v>138</v>
      </c>
      <c r="C315" s="169" t="s">
        <v>201</v>
      </c>
      <c r="D315" s="150" t="s">
        <v>122</v>
      </c>
      <c r="E315" s="171"/>
      <c r="F315" s="171"/>
      <c r="G315" s="171"/>
      <c r="H315" s="171"/>
      <c r="I315" s="171">
        <f>I316</f>
        <v>8.1000000000000014</v>
      </c>
    </row>
    <row r="316" spans="1:10" s="4" customFormat="1" ht="15">
      <c r="A316" s="166"/>
      <c r="B316" s="166"/>
      <c r="C316" s="186" t="s">
        <v>463</v>
      </c>
      <c r="D316" s="187"/>
      <c r="E316" s="173">
        <f>1.8+1.8+0.9+0.9</f>
        <v>5.4</v>
      </c>
      <c r="F316" s="173"/>
      <c r="G316" s="173">
        <v>1.5</v>
      </c>
      <c r="H316" s="173"/>
      <c r="I316" s="172">
        <f>PRODUCT(E316:H316)</f>
        <v>8.1000000000000014</v>
      </c>
    </row>
    <row r="317" spans="1:10" s="4" customFormat="1" ht="15">
      <c r="A317" s="183"/>
      <c r="B317" s="183"/>
      <c r="C317" s="184"/>
      <c r="D317" s="185"/>
      <c r="E317" s="171"/>
      <c r="F317" s="171"/>
      <c r="G317" s="171"/>
      <c r="H317" s="171"/>
      <c r="I317" s="173"/>
    </row>
    <row r="318" spans="1:10" s="4" customFormat="1" ht="45">
      <c r="A318" s="167" t="s">
        <v>202</v>
      </c>
      <c r="B318" s="168" t="s">
        <v>306</v>
      </c>
      <c r="C318" s="169" t="s">
        <v>307</v>
      </c>
      <c r="D318" s="150" t="s">
        <v>122</v>
      </c>
      <c r="E318" s="171"/>
      <c r="F318" s="171"/>
      <c r="G318" s="171"/>
      <c r="H318" s="171"/>
      <c r="I318" s="171">
        <f>SUM(I319:I320)</f>
        <v>9.7200000000000024</v>
      </c>
    </row>
    <row r="319" spans="1:10" s="4" customFormat="1" ht="15">
      <c r="A319" s="166"/>
      <c r="B319" s="166"/>
      <c r="C319" s="186" t="s">
        <v>464</v>
      </c>
      <c r="D319" s="187"/>
      <c r="E319" s="173">
        <v>1.8</v>
      </c>
      <c r="F319" s="173">
        <v>0.9</v>
      </c>
      <c r="G319" s="173"/>
      <c r="H319" s="173"/>
      <c r="I319" s="172">
        <f>PRODUCT(E319:H319)</f>
        <v>1.62</v>
      </c>
    </row>
    <row r="320" spans="1:10" s="4" customFormat="1" ht="15">
      <c r="A320" s="166"/>
      <c r="B320" s="166"/>
      <c r="C320" s="186" t="s">
        <v>463</v>
      </c>
      <c r="D320" s="187"/>
      <c r="E320" s="173">
        <f>1.8+1.8+0.9+0.9</f>
        <v>5.4</v>
      </c>
      <c r="F320" s="173"/>
      <c r="G320" s="173">
        <v>1.5</v>
      </c>
      <c r="H320" s="173"/>
      <c r="I320" s="172">
        <f>PRODUCT(E320:H320)</f>
        <v>8.1000000000000014</v>
      </c>
    </row>
    <row r="321" spans="1:10" s="4" customFormat="1" ht="15">
      <c r="A321" s="183"/>
      <c r="B321" s="183"/>
      <c r="C321" s="184"/>
      <c r="D321" s="185"/>
      <c r="E321" s="171"/>
      <c r="F321" s="171"/>
      <c r="G321" s="171"/>
      <c r="H321" s="171"/>
      <c r="I321" s="173"/>
    </row>
    <row r="322" spans="1:10" s="4" customFormat="1" ht="60">
      <c r="A322" s="167" t="s">
        <v>203</v>
      </c>
      <c r="B322" s="168" t="s">
        <v>204</v>
      </c>
      <c r="C322" s="149" t="s">
        <v>205</v>
      </c>
      <c r="D322" s="150" t="s">
        <v>106</v>
      </c>
      <c r="E322" s="171"/>
      <c r="F322" s="171"/>
      <c r="G322" s="171"/>
      <c r="H322" s="171"/>
      <c r="I322" s="171">
        <f>SUM(I323:I323)</f>
        <v>3</v>
      </c>
    </row>
    <row r="323" spans="1:10" s="25" customFormat="1" ht="15">
      <c r="A323" s="180"/>
      <c r="B323" s="180"/>
      <c r="C323" s="186"/>
      <c r="D323" s="182"/>
      <c r="E323" s="172"/>
      <c r="F323" s="172"/>
      <c r="G323" s="172"/>
      <c r="H323" s="172">
        <v>3</v>
      </c>
      <c r="I323" s="172">
        <f>PRODUCT(E323:H323)</f>
        <v>3</v>
      </c>
      <c r="J323" s="26"/>
    </row>
    <row r="324" spans="1:10" s="4" customFormat="1" ht="15">
      <c r="A324" s="183"/>
      <c r="B324" s="183"/>
      <c r="C324" s="184"/>
      <c r="D324" s="185"/>
      <c r="E324" s="171"/>
      <c r="F324" s="171"/>
      <c r="G324" s="171"/>
      <c r="H324" s="171"/>
      <c r="I324" s="173"/>
    </row>
    <row r="325" spans="1:10" s="4" customFormat="1" ht="60">
      <c r="A325" s="167" t="s">
        <v>206</v>
      </c>
      <c r="B325" s="168" t="s">
        <v>207</v>
      </c>
      <c r="C325" s="149" t="s">
        <v>208</v>
      </c>
      <c r="D325" s="150" t="s">
        <v>56</v>
      </c>
      <c r="E325" s="171"/>
      <c r="F325" s="171"/>
      <c r="G325" s="171"/>
      <c r="H325" s="171"/>
      <c r="I325" s="171">
        <f>SUM(I326:I326)</f>
        <v>2</v>
      </c>
    </row>
    <row r="326" spans="1:10" s="25" customFormat="1" ht="15">
      <c r="A326" s="180"/>
      <c r="B326" s="180"/>
      <c r="C326" s="186"/>
      <c r="D326" s="182"/>
      <c r="E326" s="172"/>
      <c r="F326" s="172"/>
      <c r="G326" s="172"/>
      <c r="H326" s="172">
        <v>2</v>
      </c>
      <c r="I326" s="172">
        <f>PRODUCT(E326:H326)</f>
        <v>2</v>
      </c>
      <c r="J326" s="26"/>
    </row>
    <row r="327" spans="1:10" s="4" customFormat="1" ht="15">
      <c r="A327" s="183"/>
      <c r="B327" s="183"/>
      <c r="C327" s="184"/>
      <c r="D327" s="185"/>
      <c r="E327" s="171"/>
      <c r="F327" s="171"/>
      <c r="G327" s="171"/>
      <c r="H327" s="171"/>
      <c r="I327" s="173"/>
    </row>
    <row r="328" spans="1:10" s="6" customFormat="1" ht="15">
      <c r="A328" s="63" t="s">
        <v>82</v>
      </c>
      <c r="B328" s="68"/>
      <c r="C328" s="64" t="s">
        <v>209</v>
      </c>
      <c r="D328" s="70"/>
      <c r="E328" s="165"/>
      <c r="F328" s="165"/>
      <c r="G328" s="165"/>
      <c r="H328" s="165"/>
      <c r="I328" s="165"/>
    </row>
    <row r="329" spans="1:10" s="4" customFormat="1" ht="45">
      <c r="A329" s="167" t="s">
        <v>83</v>
      </c>
      <c r="B329" s="167" t="s">
        <v>598</v>
      </c>
      <c r="C329" s="169" t="s">
        <v>599</v>
      </c>
      <c r="D329" s="150" t="s">
        <v>126</v>
      </c>
      <c r="E329" s="174"/>
      <c r="F329" s="174"/>
      <c r="G329" s="174"/>
      <c r="H329" s="174"/>
      <c r="I329" s="174">
        <f>SUM(I330:I331)</f>
        <v>9.4041599999999992</v>
      </c>
    </row>
    <row r="330" spans="1:10" s="25" customFormat="1" ht="15">
      <c r="A330" s="180"/>
      <c r="B330" s="180"/>
      <c r="C330" s="181"/>
      <c r="D330" s="182"/>
      <c r="E330" s="172">
        <v>2.48</v>
      </c>
      <c r="F330" s="172">
        <v>1.58</v>
      </c>
      <c r="G330" s="172">
        <v>2.4</v>
      </c>
      <c r="H330" s="172"/>
      <c r="I330" s="172">
        <f>PRODUCT(E330:H330)</f>
        <v>9.4041599999999992</v>
      </c>
      <c r="J330" s="26"/>
    </row>
    <row r="331" spans="1:10" s="4" customFormat="1" ht="15">
      <c r="A331" s="183"/>
      <c r="B331" s="183"/>
      <c r="C331" s="184"/>
      <c r="D331" s="185"/>
      <c r="E331" s="171"/>
      <c r="F331" s="171"/>
      <c r="G331" s="171"/>
      <c r="H331" s="171"/>
      <c r="I331" s="173"/>
    </row>
    <row r="332" spans="1:10" s="4" customFormat="1" ht="60">
      <c r="A332" s="167" t="s">
        <v>84</v>
      </c>
      <c r="B332" s="168" t="s">
        <v>128</v>
      </c>
      <c r="C332" s="169" t="s">
        <v>129</v>
      </c>
      <c r="D332" s="150" t="s">
        <v>126</v>
      </c>
      <c r="E332" s="174"/>
      <c r="F332" s="174"/>
      <c r="G332" s="174"/>
      <c r="H332" s="174"/>
      <c r="I332" s="174">
        <f>SUM(I333:I334)</f>
        <v>5.3592000000000008E-2</v>
      </c>
    </row>
    <row r="333" spans="1:10" s="25" customFormat="1" ht="15">
      <c r="A333" s="166"/>
      <c r="B333" s="166"/>
      <c r="C333" s="186" t="s">
        <v>465</v>
      </c>
      <c r="D333" s="189"/>
      <c r="E333" s="172">
        <f>2.18+2.18+0.9+0.9</f>
        <v>6.160000000000001</v>
      </c>
      <c r="F333" s="172">
        <v>0.28999999999999998</v>
      </c>
      <c r="G333" s="172">
        <v>0.03</v>
      </c>
      <c r="H333" s="174"/>
      <c r="I333" s="172">
        <f>PRODUCT(E333:H333)</f>
        <v>5.3592000000000008E-2</v>
      </c>
    </row>
    <row r="334" spans="1:10" s="25" customFormat="1" ht="15">
      <c r="A334" s="180"/>
      <c r="B334" s="180"/>
      <c r="C334" s="181"/>
      <c r="D334" s="182"/>
      <c r="E334" s="172"/>
      <c r="F334" s="172"/>
      <c r="G334" s="172"/>
      <c r="H334" s="172"/>
      <c r="I334" s="172"/>
      <c r="J334" s="26"/>
    </row>
    <row r="335" spans="1:10" s="4" customFormat="1" ht="75">
      <c r="A335" s="167" t="s">
        <v>85</v>
      </c>
      <c r="B335" s="168" t="s">
        <v>131</v>
      </c>
      <c r="C335" s="149" t="s">
        <v>210</v>
      </c>
      <c r="D335" s="150" t="s">
        <v>122</v>
      </c>
      <c r="E335" s="171"/>
      <c r="F335" s="171"/>
      <c r="G335" s="171"/>
      <c r="H335" s="171"/>
      <c r="I335" s="171">
        <f>SUM(I336:I337)</f>
        <v>14.168000000000001</v>
      </c>
    </row>
    <row r="336" spans="1:10" s="4" customFormat="1" ht="15">
      <c r="A336" s="166"/>
      <c r="B336" s="166"/>
      <c r="C336" s="186" t="s">
        <v>465</v>
      </c>
      <c r="D336" s="189"/>
      <c r="E336" s="172">
        <f>2.18+2.18+0.9+0.9</f>
        <v>6.160000000000001</v>
      </c>
      <c r="F336" s="172"/>
      <c r="G336" s="172">
        <v>2.2999999999999998</v>
      </c>
      <c r="H336" s="173"/>
      <c r="I336" s="173">
        <f>PRODUCT(E336:H336)</f>
        <v>14.168000000000001</v>
      </c>
    </row>
    <row r="337" spans="1:10" s="4" customFormat="1" ht="15">
      <c r="A337" s="183"/>
      <c r="B337" s="183"/>
      <c r="C337" s="184"/>
      <c r="D337" s="185"/>
      <c r="E337" s="171"/>
      <c r="F337" s="171"/>
      <c r="G337" s="171"/>
      <c r="H337" s="171"/>
      <c r="I337" s="173"/>
    </row>
    <row r="338" spans="1:10" s="4" customFormat="1" ht="15">
      <c r="A338" s="167" t="s">
        <v>211</v>
      </c>
      <c r="B338" s="168" t="s">
        <v>189</v>
      </c>
      <c r="C338" s="149" t="s">
        <v>190</v>
      </c>
      <c r="D338" s="150" t="s">
        <v>191</v>
      </c>
      <c r="E338" s="174"/>
      <c r="F338" s="174"/>
      <c r="G338" s="174"/>
      <c r="H338" s="174"/>
      <c r="I338" s="174">
        <f>SUM(I339:I341)</f>
        <v>20.844720000000002</v>
      </c>
    </row>
    <row r="339" spans="1:10" s="25" customFormat="1" ht="15">
      <c r="A339" s="166"/>
      <c r="B339" s="166"/>
      <c r="C339" s="188"/>
      <c r="D339" s="189"/>
      <c r="E339" s="172">
        <v>21</v>
      </c>
      <c r="F339" s="172">
        <v>1.28</v>
      </c>
      <c r="G339" s="203">
        <v>0.39300000000000002</v>
      </c>
      <c r="H339" s="174"/>
      <c r="I339" s="172">
        <f>PRODUCT(E339:H339)</f>
        <v>10.563840000000001</v>
      </c>
    </row>
    <row r="340" spans="1:10" s="25" customFormat="1" ht="15">
      <c r="A340" s="180"/>
      <c r="B340" s="180"/>
      <c r="C340" s="181"/>
      <c r="D340" s="182"/>
      <c r="E340" s="172">
        <v>12</v>
      </c>
      <c r="F340" s="172">
        <v>2.1800000000000002</v>
      </c>
      <c r="G340" s="203">
        <v>0.39300000000000002</v>
      </c>
      <c r="H340" s="172"/>
      <c r="I340" s="172">
        <f>PRODUCT(E340:H340)</f>
        <v>10.280880000000002</v>
      </c>
      <c r="J340" s="26"/>
    </row>
    <row r="341" spans="1:10" s="25" customFormat="1" ht="15">
      <c r="A341" s="180"/>
      <c r="B341" s="180"/>
      <c r="C341" s="181"/>
      <c r="D341" s="182"/>
      <c r="E341" s="172"/>
      <c r="F341" s="172"/>
      <c r="G341" s="172"/>
      <c r="H341" s="172"/>
      <c r="I341" s="172"/>
      <c r="J341" s="26"/>
    </row>
    <row r="342" spans="1:10" s="4" customFormat="1" ht="60">
      <c r="A342" s="167" t="s">
        <v>212</v>
      </c>
      <c r="B342" s="168" t="s">
        <v>300</v>
      </c>
      <c r="C342" s="175" t="s">
        <v>301</v>
      </c>
      <c r="D342" s="150" t="s">
        <v>126</v>
      </c>
      <c r="E342" s="171"/>
      <c r="F342" s="171"/>
      <c r="G342" s="171"/>
      <c r="H342" s="171"/>
      <c r="I342" s="171">
        <f>SUM(I343:I344)</f>
        <v>3.726</v>
      </c>
    </row>
    <row r="343" spans="1:10" s="4" customFormat="1" ht="15">
      <c r="A343" s="166"/>
      <c r="B343" s="166"/>
      <c r="C343" s="186" t="s">
        <v>460</v>
      </c>
      <c r="D343" s="187"/>
      <c r="E343" s="173">
        <v>1.8</v>
      </c>
      <c r="F343" s="173">
        <v>0.9</v>
      </c>
      <c r="G343" s="173">
        <v>2.2999999999999998</v>
      </c>
      <c r="H343" s="173"/>
      <c r="I343" s="173">
        <f>PRODUCT(E343:H343)</f>
        <v>3.726</v>
      </c>
    </row>
    <row r="344" spans="1:10" s="4" customFormat="1" ht="15">
      <c r="A344" s="183"/>
      <c r="B344" s="183"/>
      <c r="C344" s="184"/>
      <c r="D344" s="185"/>
      <c r="E344" s="171"/>
      <c r="F344" s="171"/>
      <c r="G344" s="171"/>
      <c r="H344" s="171"/>
      <c r="I344" s="173"/>
    </row>
    <row r="345" spans="1:10" s="4" customFormat="1" ht="60">
      <c r="A345" s="167" t="s">
        <v>213</v>
      </c>
      <c r="B345" s="168" t="s">
        <v>302</v>
      </c>
      <c r="C345" s="169" t="s">
        <v>303</v>
      </c>
      <c r="D345" s="150" t="s">
        <v>122</v>
      </c>
      <c r="E345" s="174"/>
      <c r="F345" s="174"/>
      <c r="G345" s="174"/>
      <c r="H345" s="174"/>
      <c r="I345" s="174">
        <f>SUM(I346:I348)</f>
        <v>2.3120000000000003</v>
      </c>
    </row>
    <row r="346" spans="1:10" s="4" customFormat="1" ht="15">
      <c r="A346" s="166"/>
      <c r="B346" s="166"/>
      <c r="C346" s="186" t="s">
        <v>460</v>
      </c>
      <c r="D346" s="187"/>
      <c r="E346" s="173">
        <v>1.8</v>
      </c>
      <c r="F346" s="173">
        <v>0.9</v>
      </c>
      <c r="G346" s="173"/>
      <c r="H346" s="173"/>
      <c r="I346" s="172">
        <f>PRODUCT(E346:H346)</f>
        <v>1.62</v>
      </c>
    </row>
    <row r="347" spans="1:10" s="4" customFormat="1" ht="15">
      <c r="A347" s="166"/>
      <c r="B347" s="166"/>
      <c r="C347" s="186" t="s">
        <v>461</v>
      </c>
      <c r="D347" s="187"/>
      <c r="E347" s="173">
        <v>1.28</v>
      </c>
      <c r="F347" s="173"/>
      <c r="G347" s="173">
        <v>0.1</v>
      </c>
      <c r="H347" s="173">
        <v>2</v>
      </c>
      <c r="I347" s="172">
        <f>PRODUCT(E347:H347)</f>
        <v>0.25600000000000001</v>
      </c>
    </row>
    <row r="348" spans="1:10" s="25" customFormat="1" ht="15">
      <c r="A348" s="180"/>
      <c r="B348" s="180"/>
      <c r="C348" s="186" t="s">
        <v>461</v>
      </c>
      <c r="D348" s="182"/>
      <c r="E348" s="172">
        <v>2.1800000000000002</v>
      </c>
      <c r="F348" s="172"/>
      <c r="G348" s="172">
        <v>0.1</v>
      </c>
      <c r="H348" s="172">
        <v>2</v>
      </c>
      <c r="I348" s="172">
        <f>PRODUCT(E348:H348)</f>
        <v>0.43600000000000005</v>
      </c>
      <c r="J348" s="26"/>
    </row>
    <row r="349" spans="1:10" s="25" customFormat="1" ht="15">
      <c r="A349" s="180"/>
      <c r="B349" s="180"/>
      <c r="C349" s="181"/>
      <c r="D349" s="182"/>
      <c r="E349" s="172"/>
      <c r="F349" s="172"/>
      <c r="G349" s="172"/>
      <c r="H349" s="172"/>
      <c r="I349" s="172"/>
      <c r="J349" s="26"/>
    </row>
    <row r="350" spans="1:10" s="4" customFormat="1" ht="45">
      <c r="A350" s="167" t="s">
        <v>214</v>
      </c>
      <c r="B350" s="168" t="s">
        <v>186</v>
      </c>
      <c r="C350" s="169" t="s">
        <v>195</v>
      </c>
      <c r="D350" s="150" t="s">
        <v>126</v>
      </c>
      <c r="E350" s="171"/>
      <c r="F350" s="171"/>
      <c r="G350" s="171"/>
      <c r="H350" s="171"/>
      <c r="I350" s="171">
        <f>SUM(I351:I352)</f>
        <v>0.26704000000000006</v>
      </c>
    </row>
    <row r="351" spans="1:10" s="4" customFormat="1" ht="15">
      <c r="A351" s="166"/>
      <c r="B351" s="166"/>
      <c r="C351" s="186" t="s">
        <v>460</v>
      </c>
      <c r="D351" s="187"/>
      <c r="E351" s="173">
        <v>2.1800000000000002</v>
      </c>
      <c r="F351" s="173">
        <v>1.28</v>
      </c>
      <c r="G351" s="173">
        <v>0.1</v>
      </c>
      <c r="H351" s="173"/>
      <c r="I351" s="172">
        <f>PRODUCT(E351:H351)</f>
        <v>0.27904000000000007</v>
      </c>
    </row>
    <row r="352" spans="1:10" s="25" customFormat="1" ht="15">
      <c r="A352" s="180"/>
      <c r="B352" s="180"/>
      <c r="C352" s="186"/>
      <c r="D352" s="182"/>
      <c r="E352" s="172">
        <v>-0.6</v>
      </c>
      <c r="F352" s="172">
        <v>0.4</v>
      </c>
      <c r="G352" s="172">
        <v>0.05</v>
      </c>
      <c r="H352" s="172"/>
      <c r="I352" s="172">
        <f>PRODUCT(E352:H352)</f>
        <v>-1.2E-2</v>
      </c>
      <c r="J352" s="26"/>
    </row>
    <row r="353" spans="1:10" s="4" customFormat="1" ht="15">
      <c r="A353" s="183"/>
      <c r="B353" s="183"/>
      <c r="C353" s="184"/>
      <c r="D353" s="185"/>
      <c r="E353" s="171"/>
      <c r="F353" s="171"/>
      <c r="G353" s="171"/>
      <c r="H353" s="171"/>
      <c r="I353" s="173"/>
    </row>
    <row r="354" spans="1:10" s="4" customFormat="1" ht="45">
      <c r="A354" s="167" t="s">
        <v>215</v>
      </c>
      <c r="B354" s="168" t="s">
        <v>304</v>
      </c>
      <c r="C354" s="169" t="s">
        <v>305</v>
      </c>
      <c r="D354" s="150" t="s">
        <v>126</v>
      </c>
      <c r="E354" s="174"/>
      <c r="F354" s="174"/>
      <c r="G354" s="174"/>
      <c r="H354" s="174"/>
      <c r="I354" s="174">
        <f>SUM(I355:I356)</f>
        <v>0.26704000000000006</v>
      </c>
    </row>
    <row r="355" spans="1:10" s="4" customFormat="1" ht="15">
      <c r="A355" s="166"/>
      <c r="B355" s="166"/>
      <c r="C355" s="186" t="s">
        <v>460</v>
      </c>
      <c r="D355" s="187"/>
      <c r="E355" s="173">
        <v>2.1800000000000002</v>
      </c>
      <c r="F355" s="173">
        <v>1.28</v>
      </c>
      <c r="G355" s="173">
        <v>0.1</v>
      </c>
      <c r="H355" s="173"/>
      <c r="I355" s="172">
        <f>PRODUCT(E355:H355)</f>
        <v>0.27904000000000007</v>
      </c>
    </row>
    <row r="356" spans="1:10" s="25" customFormat="1" ht="15">
      <c r="A356" s="180"/>
      <c r="B356" s="180"/>
      <c r="C356" s="186"/>
      <c r="D356" s="182"/>
      <c r="E356" s="172">
        <v>-0.6</v>
      </c>
      <c r="F356" s="172">
        <v>0.4</v>
      </c>
      <c r="G356" s="172">
        <v>0.05</v>
      </c>
      <c r="H356" s="172"/>
      <c r="I356" s="172">
        <f>PRODUCT(E356:H356)</f>
        <v>-1.2E-2</v>
      </c>
      <c r="J356" s="26"/>
    </row>
    <row r="357" spans="1:10" s="25" customFormat="1" ht="15">
      <c r="A357" s="180"/>
      <c r="B357" s="180"/>
      <c r="C357" s="181"/>
      <c r="D357" s="182"/>
      <c r="E357" s="172"/>
      <c r="F357" s="172"/>
      <c r="G357" s="172"/>
      <c r="H357" s="172"/>
      <c r="I357" s="172"/>
      <c r="J357" s="26"/>
    </row>
    <row r="358" spans="1:10" s="4" customFormat="1" ht="60">
      <c r="A358" s="167" t="s">
        <v>216</v>
      </c>
      <c r="B358" s="168" t="s">
        <v>310</v>
      </c>
      <c r="C358" s="169" t="s">
        <v>311</v>
      </c>
      <c r="D358" s="150" t="s">
        <v>126</v>
      </c>
      <c r="E358" s="171"/>
      <c r="F358" s="171"/>
      <c r="G358" s="171"/>
      <c r="H358" s="171"/>
      <c r="I358" s="171">
        <f>SUM(I359:I362)</f>
        <v>2.64784</v>
      </c>
    </row>
    <row r="359" spans="1:10" s="4" customFormat="1" ht="15">
      <c r="A359" s="166"/>
      <c r="B359" s="166"/>
      <c r="C359" s="186" t="s">
        <v>458</v>
      </c>
      <c r="D359" s="187"/>
      <c r="E359" s="173">
        <v>1.58</v>
      </c>
      <c r="F359" s="173">
        <v>2.48</v>
      </c>
      <c r="G359" s="173">
        <v>0.1</v>
      </c>
      <c r="H359" s="173"/>
      <c r="I359" s="173">
        <f>PRODUCT(E359:H359)</f>
        <v>0.39184000000000002</v>
      </c>
    </row>
    <row r="360" spans="1:10" s="4" customFormat="1" ht="15">
      <c r="A360" s="166"/>
      <c r="B360" s="166"/>
      <c r="C360" s="186" t="s">
        <v>466</v>
      </c>
      <c r="D360" s="187"/>
      <c r="E360" s="173">
        <v>2.48</v>
      </c>
      <c r="F360" s="173">
        <v>0.15</v>
      </c>
      <c r="G360" s="173">
        <v>2</v>
      </c>
      <c r="H360" s="173">
        <v>2</v>
      </c>
      <c r="I360" s="173">
        <f>PRODUCT(E360:H360)</f>
        <v>1.488</v>
      </c>
    </row>
    <row r="361" spans="1:10" s="4" customFormat="1" ht="15">
      <c r="A361" s="166"/>
      <c r="B361" s="166"/>
      <c r="C361" s="186" t="s">
        <v>467</v>
      </c>
      <c r="D361" s="187"/>
      <c r="E361" s="173">
        <v>1.28</v>
      </c>
      <c r="F361" s="173">
        <v>0.15</v>
      </c>
      <c r="G361" s="173">
        <v>2</v>
      </c>
      <c r="H361" s="173">
        <v>2</v>
      </c>
      <c r="I361" s="173">
        <f>PRODUCT(E361:H361)</f>
        <v>0.76800000000000002</v>
      </c>
    </row>
    <row r="362" spans="1:10" s="4" customFormat="1" ht="15">
      <c r="A362" s="183"/>
      <c r="B362" s="183"/>
      <c r="C362" s="184"/>
      <c r="D362" s="185"/>
      <c r="E362" s="171"/>
      <c r="F362" s="171"/>
      <c r="G362" s="171"/>
      <c r="H362" s="171"/>
      <c r="I362" s="173"/>
    </row>
    <row r="363" spans="1:10" s="6" customFormat="1" ht="15">
      <c r="A363" s="63" t="s">
        <v>86</v>
      </c>
      <c r="B363" s="68"/>
      <c r="C363" s="64" t="s">
        <v>217</v>
      </c>
      <c r="D363" s="70"/>
      <c r="E363" s="165"/>
      <c r="F363" s="165"/>
      <c r="G363" s="165"/>
      <c r="H363" s="165"/>
      <c r="I363" s="165"/>
    </row>
    <row r="364" spans="1:10" s="4" customFormat="1" ht="75">
      <c r="A364" s="167" t="s">
        <v>87</v>
      </c>
      <c r="B364" s="168" t="s">
        <v>150</v>
      </c>
      <c r="C364" s="169" t="s">
        <v>219</v>
      </c>
      <c r="D364" s="150" t="s">
        <v>56</v>
      </c>
      <c r="E364" s="174"/>
      <c r="F364" s="174"/>
      <c r="G364" s="174"/>
      <c r="H364" s="174"/>
      <c r="I364" s="174">
        <f>SUM(I365:I366)</f>
        <v>5</v>
      </c>
    </row>
    <row r="365" spans="1:10" s="25" customFormat="1" ht="15">
      <c r="A365" s="180"/>
      <c r="B365" s="180"/>
      <c r="C365" s="181"/>
      <c r="D365" s="182"/>
      <c r="E365" s="172"/>
      <c r="F365" s="172"/>
      <c r="G365" s="172"/>
      <c r="H365" s="172">
        <v>5</v>
      </c>
      <c r="I365" s="172">
        <f>PRODUCT(E365:H365)</f>
        <v>5</v>
      </c>
      <c r="J365" s="26"/>
    </row>
    <row r="366" spans="1:10" s="4" customFormat="1" ht="15">
      <c r="A366" s="183"/>
      <c r="B366" s="183"/>
      <c r="C366" s="184"/>
      <c r="D366" s="185"/>
      <c r="E366" s="171"/>
      <c r="F366" s="171"/>
      <c r="G366" s="171"/>
      <c r="H366" s="171"/>
      <c r="I366" s="173"/>
    </row>
    <row r="367" spans="1:10" s="4" customFormat="1" ht="30">
      <c r="A367" s="167" t="s">
        <v>88</v>
      </c>
      <c r="B367" s="168" t="s">
        <v>220</v>
      </c>
      <c r="C367" s="169" t="s">
        <v>221</v>
      </c>
      <c r="D367" s="150" t="s">
        <v>56</v>
      </c>
      <c r="E367" s="171"/>
      <c r="F367" s="171"/>
      <c r="G367" s="171"/>
      <c r="H367" s="171"/>
      <c r="I367" s="171">
        <f>SUM(I368:I369)</f>
        <v>1</v>
      </c>
    </row>
    <row r="368" spans="1:10" s="4" customFormat="1" ht="15">
      <c r="A368" s="166"/>
      <c r="B368" s="166"/>
      <c r="C368" s="186"/>
      <c r="D368" s="187"/>
      <c r="E368" s="173"/>
      <c r="F368" s="173"/>
      <c r="G368" s="173"/>
      <c r="H368" s="173">
        <v>1</v>
      </c>
      <c r="I368" s="173">
        <f>PRODUCT(E368:H368)</f>
        <v>1</v>
      </c>
    </row>
    <row r="369" spans="1:10" s="25" customFormat="1" ht="15">
      <c r="A369" s="180"/>
      <c r="B369" s="180"/>
      <c r="C369" s="181"/>
      <c r="D369" s="182"/>
      <c r="E369" s="172"/>
      <c r="F369" s="172"/>
      <c r="G369" s="172"/>
      <c r="H369" s="172"/>
      <c r="I369" s="172"/>
      <c r="J369" s="26"/>
    </row>
    <row r="370" spans="1:10" s="4" customFormat="1" ht="30">
      <c r="A370" s="167" t="s">
        <v>89</v>
      </c>
      <c r="B370" s="148" t="s">
        <v>607</v>
      </c>
      <c r="C370" s="149" t="s">
        <v>608</v>
      </c>
      <c r="D370" s="150" t="s">
        <v>56</v>
      </c>
      <c r="E370" s="174"/>
      <c r="F370" s="174"/>
      <c r="G370" s="174"/>
      <c r="H370" s="174"/>
      <c r="I370" s="174">
        <f>SUM(I371:I372)</f>
        <v>1</v>
      </c>
    </row>
    <row r="371" spans="1:10" s="25" customFormat="1" ht="15">
      <c r="A371" s="180"/>
      <c r="B371" s="180"/>
      <c r="C371" s="192"/>
      <c r="D371" s="182"/>
      <c r="E371" s="172"/>
      <c r="F371" s="172"/>
      <c r="G371" s="172"/>
      <c r="H371" s="172">
        <v>1</v>
      </c>
      <c r="I371" s="172">
        <f>PRODUCT(E371:H371)</f>
        <v>1</v>
      </c>
      <c r="J371" s="26"/>
    </row>
    <row r="372" spans="1:10" s="4" customFormat="1" ht="15">
      <c r="A372" s="183"/>
      <c r="B372" s="183"/>
      <c r="C372" s="193"/>
      <c r="D372" s="185"/>
      <c r="E372" s="171"/>
      <c r="F372" s="171"/>
      <c r="G372" s="171"/>
      <c r="H372" s="171"/>
      <c r="I372" s="173"/>
    </row>
    <row r="373" spans="1:10" s="4" customFormat="1" ht="30">
      <c r="A373" s="167" t="s">
        <v>222</v>
      </c>
      <c r="B373" s="168" t="s">
        <v>223</v>
      </c>
      <c r="C373" s="149" t="s">
        <v>224</v>
      </c>
      <c r="D373" s="150" t="s">
        <v>56</v>
      </c>
      <c r="E373" s="171"/>
      <c r="F373" s="171"/>
      <c r="G373" s="171"/>
      <c r="H373" s="171"/>
      <c r="I373" s="171">
        <f>SUM(I374:I375)</f>
        <v>1</v>
      </c>
    </row>
    <row r="374" spans="1:10" s="4" customFormat="1" ht="15">
      <c r="A374" s="166"/>
      <c r="B374" s="166"/>
      <c r="C374" s="194"/>
      <c r="D374" s="187"/>
      <c r="E374" s="173"/>
      <c r="F374" s="173"/>
      <c r="G374" s="173"/>
      <c r="H374" s="173">
        <v>1</v>
      </c>
      <c r="I374" s="173">
        <f>PRODUCT(E374:H374)</f>
        <v>1</v>
      </c>
    </row>
    <row r="375" spans="1:10" s="25" customFormat="1" ht="15">
      <c r="A375" s="180"/>
      <c r="B375" s="180"/>
      <c r="C375" s="192"/>
      <c r="D375" s="182"/>
      <c r="E375" s="172"/>
      <c r="F375" s="172"/>
      <c r="G375" s="172"/>
      <c r="H375" s="172"/>
      <c r="I375" s="172"/>
      <c r="J375" s="26"/>
    </row>
    <row r="376" spans="1:10" s="4" customFormat="1" ht="30">
      <c r="A376" s="167" t="s">
        <v>225</v>
      </c>
      <c r="B376" s="168" t="s">
        <v>226</v>
      </c>
      <c r="C376" s="169" t="s">
        <v>227</v>
      </c>
      <c r="D376" s="150" t="s">
        <v>56</v>
      </c>
      <c r="E376" s="174"/>
      <c r="F376" s="174"/>
      <c r="G376" s="174"/>
      <c r="H376" s="174"/>
      <c r="I376" s="174">
        <f>SUM(I377:I378)</f>
        <v>1</v>
      </c>
    </row>
    <row r="377" spans="1:10" s="25" customFormat="1" ht="15">
      <c r="A377" s="180"/>
      <c r="B377" s="180"/>
      <c r="C377" s="192"/>
      <c r="D377" s="182"/>
      <c r="E377" s="172"/>
      <c r="F377" s="172"/>
      <c r="G377" s="172"/>
      <c r="H377" s="172">
        <v>1</v>
      </c>
      <c r="I377" s="172">
        <f>PRODUCT(E377:H377)</f>
        <v>1</v>
      </c>
      <c r="J377" s="26"/>
    </row>
    <row r="378" spans="1:10" s="4" customFormat="1" ht="15">
      <c r="A378" s="183"/>
      <c r="B378" s="183"/>
      <c r="C378" s="193"/>
      <c r="D378" s="185"/>
      <c r="E378" s="171"/>
      <c r="F378" s="171"/>
      <c r="G378" s="171"/>
      <c r="H378" s="171"/>
      <c r="I378" s="173"/>
    </row>
    <row r="379" spans="1:10" s="4" customFormat="1" ht="45">
      <c r="A379" s="167" t="s">
        <v>228</v>
      </c>
      <c r="B379" s="168" t="s">
        <v>229</v>
      </c>
      <c r="C379" s="169" t="s">
        <v>118</v>
      </c>
      <c r="D379" s="150" t="s">
        <v>56</v>
      </c>
      <c r="E379" s="171"/>
      <c r="F379" s="171"/>
      <c r="G379" s="171"/>
      <c r="H379" s="171"/>
      <c r="I379" s="171">
        <f>SUM(I380:I381)</f>
        <v>1</v>
      </c>
    </row>
    <row r="380" spans="1:10" s="4" customFormat="1" ht="14.25">
      <c r="A380" s="195"/>
      <c r="B380" s="195"/>
      <c r="C380" s="186"/>
      <c r="D380" s="190"/>
      <c r="E380" s="173"/>
      <c r="F380" s="173"/>
      <c r="G380" s="173"/>
      <c r="H380" s="173">
        <v>1</v>
      </c>
      <c r="I380" s="173">
        <f>PRODUCT(E380:H380)</f>
        <v>1</v>
      </c>
    </row>
    <row r="381" spans="1:10" s="25" customFormat="1" ht="14.25">
      <c r="A381" s="196"/>
      <c r="B381" s="196"/>
      <c r="C381" s="181"/>
      <c r="D381" s="182"/>
      <c r="E381" s="172"/>
      <c r="F381" s="172"/>
      <c r="G381" s="172"/>
      <c r="H381" s="172"/>
      <c r="I381" s="172"/>
      <c r="J381" s="26"/>
    </row>
    <row r="382" spans="1:10" s="4" customFormat="1" ht="105">
      <c r="A382" s="167" t="s">
        <v>230</v>
      </c>
      <c r="B382" s="168" t="s">
        <v>231</v>
      </c>
      <c r="C382" s="169" t="s">
        <v>232</v>
      </c>
      <c r="D382" s="150" t="s">
        <v>56</v>
      </c>
      <c r="E382" s="174"/>
      <c r="F382" s="174"/>
      <c r="G382" s="174"/>
      <c r="H382" s="174"/>
      <c r="I382" s="174">
        <f>SUM(I383:I384)</f>
        <v>1</v>
      </c>
    </row>
    <row r="383" spans="1:10" s="25" customFormat="1" ht="15">
      <c r="A383" s="180"/>
      <c r="B383" s="180"/>
      <c r="C383" s="181"/>
      <c r="D383" s="182"/>
      <c r="E383" s="172"/>
      <c r="F383" s="172"/>
      <c r="G383" s="172"/>
      <c r="H383" s="172">
        <v>1</v>
      </c>
      <c r="I383" s="172">
        <f>PRODUCT(E383:H383)</f>
        <v>1</v>
      </c>
      <c r="J383" s="26"/>
    </row>
    <row r="384" spans="1:10" s="4" customFormat="1" ht="15">
      <c r="A384" s="183"/>
      <c r="B384" s="183"/>
      <c r="C384" s="184"/>
      <c r="D384" s="185"/>
      <c r="E384" s="171"/>
      <c r="F384" s="171"/>
      <c r="G384" s="171"/>
      <c r="H384" s="171"/>
      <c r="I384" s="173"/>
    </row>
    <row r="385" spans="1:10" s="4" customFormat="1" ht="105">
      <c r="A385" s="167" t="s">
        <v>233</v>
      </c>
      <c r="B385" s="168" t="s">
        <v>234</v>
      </c>
      <c r="C385" s="169" t="s">
        <v>235</v>
      </c>
      <c r="D385" s="150" t="s">
        <v>56</v>
      </c>
      <c r="E385" s="171"/>
      <c r="F385" s="171"/>
      <c r="G385" s="171"/>
      <c r="H385" s="171"/>
      <c r="I385" s="171">
        <f>SUM(I386:I387)</f>
        <v>1</v>
      </c>
    </row>
    <row r="386" spans="1:10" s="4" customFormat="1" ht="15">
      <c r="A386" s="166"/>
      <c r="B386" s="166"/>
      <c r="C386" s="186"/>
      <c r="D386" s="187"/>
      <c r="E386" s="173"/>
      <c r="F386" s="173"/>
      <c r="G386" s="173"/>
      <c r="H386" s="173">
        <v>1</v>
      </c>
      <c r="I386" s="173">
        <f>PRODUCT(E386:H386)</f>
        <v>1</v>
      </c>
    </row>
    <row r="387" spans="1:10" s="25" customFormat="1" ht="15">
      <c r="A387" s="180"/>
      <c r="B387" s="180"/>
      <c r="C387" s="181"/>
      <c r="D387" s="182"/>
      <c r="E387" s="172"/>
      <c r="F387" s="172"/>
      <c r="G387" s="172"/>
      <c r="H387" s="172"/>
      <c r="I387" s="172"/>
      <c r="J387" s="26"/>
    </row>
    <row r="388" spans="1:10" s="4" customFormat="1" ht="90">
      <c r="A388" s="167" t="s">
        <v>236</v>
      </c>
      <c r="B388" s="168" t="s">
        <v>237</v>
      </c>
      <c r="C388" s="169" t="s">
        <v>369</v>
      </c>
      <c r="D388" s="150" t="s">
        <v>56</v>
      </c>
      <c r="E388" s="171"/>
      <c r="F388" s="171"/>
      <c r="G388" s="171"/>
      <c r="H388" s="171"/>
      <c r="I388" s="171">
        <f>SUM(I389:I390)</f>
        <v>1</v>
      </c>
    </row>
    <row r="389" spans="1:10" s="4" customFormat="1" ht="15">
      <c r="A389" s="166"/>
      <c r="B389" s="166"/>
      <c r="C389" s="186"/>
      <c r="D389" s="187"/>
      <c r="E389" s="173"/>
      <c r="F389" s="173"/>
      <c r="G389" s="173"/>
      <c r="H389" s="173">
        <v>1</v>
      </c>
      <c r="I389" s="173">
        <f>PRODUCT(E389:H389)</f>
        <v>1</v>
      </c>
    </row>
    <row r="390" spans="1:10" s="25" customFormat="1" ht="15">
      <c r="A390" s="180"/>
      <c r="B390" s="180"/>
      <c r="C390" s="181"/>
      <c r="D390" s="182"/>
      <c r="E390" s="172"/>
      <c r="F390" s="172"/>
      <c r="G390" s="172"/>
      <c r="H390" s="172"/>
      <c r="I390" s="172"/>
      <c r="J390" s="26"/>
    </row>
    <row r="391" spans="1:10" s="6" customFormat="1" ht="15">
      <c r="A391" s="63" t="s">
        <v>238</v>
      </c>
      <c r="B391" s="68"/>
      <c r="C391" s="64" t="s">
        <v>239</v>
      </c>
      <c r="D391" s="70"/>
      <c r="E391" s="165"/>
      <c r="F391" s="165"/>
      <c r="G391" s="165"/>
      <c r="H391" s="165"/>
      <c r="I391" s="165"/>
    </row>
    <row r="392" spans="1:10" s="4" customFormat="1" ht="60">
      <c r="A392" s="167" t="s">
        <v>240</v>
      </c>
      <c r="B392" s="168" t="s">
        <v>241</v>
      </c>
      <c r="C392" s="169" t="s">
        <v>242</v>
      </c>
      <c r="D392" s="150" t="s">
        <v>106</v>
      </c>
      <c r="E392" s="174"/>
      <c r="F392" s="174"/>
      <c r="G392" s="174"/>
      <c r="H392" s="174"/>
      <c r="I392" s="174">
        <f>SUM(I393:I394)</f>
        <v>6.4</v>
      </c>
    </row>
    <row r="393" spans="1:10" s="25" customFormat="1" ht="15">
      <c r="A393" s="180"/>
      <c r="B393" s="180"/>
      <c r="C393" s="181"/>
      <c r="D393" s="182"/>
      <c r="E393" s="172">
        <v>6.4</v>
      </c>
      <c r="F393" s="172"/>
      <c r="G393" s="172"/>
      <c r="H393" s="172"/>
      <c r="I393" s="172">
        <f>PRODUCT(E393:H393)</f>
        <v>6.4</v>
      </c>
      <c r="J393" s="26"/>
    </row>
    <row r="394" spans="1:10" s="4" customFormat="1" ht="15">
      <c r="A394" s="183"/>
      <c r="B394" s="183"/>
      <c r="C394" s="184"/>
      <c r="D394" s="185"/>
      <c r="E394" s="171"/>
      <c r="F394" s="171"/>
      <c r="G394" s="171"/>
      <c r="H394" s="171"/>
      <c r="I394" s="173"/>
    </row>
    <row r="395" spans="1:10" s="4" customFormat="1" ht="60">
      <c r="A395" s="167" t="s">
        <v>243</v>
      </c>
      <c r="B395" s="168" t="s">
        <v>244</v>
      </c>
      <c r="C395" s="169" t="s">
        <v>245</v>
      </c>
      <c r="D395" s="150" t="s">
        <v>106</v>
      </c>
      <c r="E395" s="171"/>
      <c r="F395" s="171"/>
      <c r="G395" s="171"/>
      <c r="H395" s="171"/>
      <c r="I395" s="171">
        <f>SUM(I396:I397)</f>
        <v>9.5</v>
      </c>
    </row>
    <row r="396" spans="1:10" s="4" customFormat="1" ht="15">
      <c r="A396" s="166"/>
      <c r="B396" s="166"/>
      <c r="C396" s="186"/>
      <c r="D396" s="187"/>
      <c r="E396" s="173">
        <v>9.5</v>
      </c>
      <c r="F396" s="173"/>
      <c r="G396" s="173"/>
      <c r="H396" s="173"/>
      <c r="I396" s="173">
        <f>PRODUCT(E396:H396)</f>
        <v>9.5</v>
      </c>
    </row>
    <row r="397" spans="1:10" s="25" customFormat="1" ht="15">
      <c r="A397" s="180"/>
      <c r="B397" s="180"/>
      <c r="C397" s="181"/>
      <c r="D397" s="182"/>
      <c r="E397" s="172"/>
      <c r="F397" s="172"/>
      <c r="G397" s="172"/>
      <c r="H397" s="172"/>
      <c r="I397" s="172"/>
      <c r="J397" s="26"/>
    </row>
    <row r="398" spans="1:10" s="4" customFormat="1" ht="60">
      <c r="A398" s="167" t="s">
        <v>246</v>
      </c>
      <c r="B398" s="168" t="s">
        <v>247</v>
      </c>
      <c r="C398" s="169" t="s">
        <v>248</v>
      </c>
      <c r="D398" s="150" t="s">
        <v>56</v>
      </c>
      <c r="E398" s="171"/>
      <c r="F398" s="171"/>
      <c r="G398" s="171"/>
      <c r="H398" s="171"/>
      <c r="I398" s="171">
        <f>SUM(I399:I400)</f>
        <v>1</v>
      </c>
    </row>
    <row r="399" spans="1:10" s="4" customFormat="1" ht="15">
      <c r="A399" s="166"/>
      <c r="B399" s="166"/>
      <c r="C399" s="186"/>
      <c r="D399" s="187"/>
      <c r="E399" s="173">
        <v>1</v>
      </c>
      <c r="F399" s="173"/>
      <c r="G399" s="173"/>
      <c r="H399" s="173"/>
      <c r="I399" s="173">
        <f>PRODUCT(E399:H399)</f>
        <v>1</v>
      </c>
    </row>
    <row r="400" spans="1:10" s="25" customFormat="1" ht="15">
      <c r="A400" s="180"/>
      <c r="B400" s="180"/>
      <c r="C400" s="181"/>
      <c r="D400" s="182"/>
      <c r="E400" s="172"/>
      <c r="F400" s="172"/>
      <c r="G400" s="172"/>
      <c r="H400" s="172"/>
      <c r="I400" s="172"/>
      <c r="J400" s="26"/>
    </row>
    <row r="401" spans="1:10" s="4" customFormat="1" ht="75">
      <c r="A401" s="167" t="s">
        <v>249</v>
      </c>
      <c r="B401" s="168" t="s">
        <v>250</v>
      </c>
      <c r="C401" s="169" t="s">
        <v>370</v>
      </c>
      <c r="D401" s="150" t="s">
        <v>56</v>
      </c>
      <c r="E401" s="174"/>
      <c r="F401" s="174"/>
      <c r="G401" s="174"/>
      <c r="H401" s="174"/>
      <c r="I401" s="174">
        <f>SUM(I402:I403)</f>
        <v>3</v>
      </c>
    </row>
    <row r="402" spans="1:10" s="25" customFormat="1" ht="15">
      <c r="A402" s="180"/>
      <c r="B402" s="180"/>
      <c r="C402" s="181"/>
      <c r="D402" s="182"/>
      <c r="E402" s="172">
        <v>3</v>
      </c>
      <c r="F402" s="172"/>
      <c r="G402" s="172"/>
      <c r="H402" s="172"/>
      <c r="I402" s="172">
        <f>PRODUCT(E402:H402)</f>
        <v>3</v>
      </c>
      <c r="J402" s="26"/>
    </row>
    <row r="403" spans="1:10" s="4" customFormat="1" ht="15">
      <c r="A403" s="183"/>
      <c r="B403" s="183"/>
      <c r="C403" s="184"/>
      <c r="D403" s="185"/>
      <c r="E403" s="171"/>
      <c r="F403" s="171"/>
      <c r="G403" s="171"/>
      <c r="H403" s="171"/>
      <c r="I403" s="173"/>
    </row>
    <row r="404" spans="1:10" s="4" customFormat="1" ht="60">
      <c r="A404" s="167" t="s">
        <v>251</v>
      </c>
      <c r="B404" s="168" t="s">
        <v>252</v>
      </c>
      <c r="C404" s="169" t="s">
        <v>253</v>
      </c>
      <c r="D404" s="150" t="s">
        <v>56</v>
      </c>
      <c r="E404" s="171"/>
      <c r="F404" s="171"/>
      <c r="G404" s="171"/>
      <c r="H404" s="171"/>
      <c r="I404" s="171">
        <f>SUM(I405:I406)</f>
        <v>2</v>
      </c>
    </row>
    <row r="405" spans="1:10" s="4" customFormat="1" ht="15">
      <c r="A405" s="166"/>
      <c r="B405" s="166"/>
      <c r="C405" s="186"/>
      <c r="D405" s="187"/>
      <c r="E405" s="173">
        <v>2</v>
      </c>
      <c r="F405" s="173"/>
      <c r="G405" s="173"/>
      <c r="H405" s="173"/>
      <c r="I405" s="173">
        <f>PRODUCT(E405:H405)</f>
        <v>2</v>
      </c>
    </row>
    <row r="406" spans="1:10" s="25" customFormat="1" ht="15">
      <c r="A406" s="180"/>
      <c r="B406" s="180"/>
      <c r="C406" s="181"/>
      <c r="D406" s="182"/>
      <c r="E406" s="172"/>
      <c r="F406" s="172"/>
      <c r="G406" s="172"/>
      <c r="H406" s="172"/>
      <c r="I406" s="172"/>
      <c r="J406" s="26"/>
    </row>
    <row r="407" spans="1:10" s="4" customFormat="1" ht="75">
      <c r="A407" s="167" t="s">
        <v>254</v>
      </c>
      <c r="B407" s="168" t="s">
        <v>255</v>
      </c>
      <c r="C407" s="169" t="s">
        <v>256</v>
      </c>
      <c r="D407" s="150" t="s">
        <v>56</v>
      </c>
      <c r="E407" s="171"/>
      <c r="F407" s="171"/>
      <c r="G407" s="171"/>
      <c r="H407" s="171"/>
      <c r="I407" s="171">
        <f>SUM(I408:I409)</f>
        <v>1</v>
      </c>
    </row>
    <row r="408" spans="1:10" s="4" customFormat="1" ht="15">
      <c r="A408" s="166"/>
      <c r="B408" s="166"/>
      <c r="C408" s="186"/>
      <c r="D408" s="187"/>
      <c r="E408" s="173">
        <v>1</v>
      </c>
      <c r="F408" s="173"/>
      <c r="G408" s="173"/>
      <c r="H408" s="173"/>
      <c r="I408" s="173">
        <f>PRODUCT(E408:H408)</f>
        <v>1</v>
      </c>
    </row>
    <row r="409" spans="1:10" s="25" customFormat="1" ht="15">
      <c r="A409" s="180"/>
      <c r="B409" s="180"/>
      <c r="C409" s="181"/>
      <c r="D409" s="182"/>
      <c r="E409" s="172"/>
      <c r="F409" s="172"/>
      <c r="G409" s="172"/>
      <c r="H409" s="172"/>
      <c r="I409" s="172"/>
      <c r="J409" s="26"/>
    </row>
    <row r="410" spans="1:10" s="4" customFormat="1" ht="60">
      <c r="A410" s="167" t="s">
        <v>257</v>
      </c>
      <c r="B410" s="168" t="s">
        <v>371</v>
      </c>
      <c r="C410" s="169" t="s">
        <v>372</v>
      </c>
      <c r="D410" s="150" t="s">
        <v>56</v>
      </c>
      <c r="E410" s="171"/>
      <c r="F410" s="171"/>
      <c r="G410" s="171"/>
      <c r="H410" s="171"/>
      <c r="I410" s="171">
        <f>SUM(I411:I412)</f>
        <v>1</v>
      </c>
    </row>
    <row r="411" spans="1:10" s="4" customFormat="1" ht="15">
      <c r="A411" s="166"/>
      <c r="B411" s="166"/>
      <c r="C411" s="186"/>
      <c r="D411" s="187"/>
      <c r="E411" s="173">
        <v>1</v>
      </c>
      <c r="F411" s="173"/>
      <c r="G411" s="173"/>
      <c r="H411" s="173"/>
      <c r="I411" s="173">
        <f>PRODUCT(E411:H411)</f>
        <v>1</v>
      </c>
    </row>
    <row r="412" spans="1:10" s="25" customFormat="1" ht="15">
      <c r="A412" s="180"/>
      <c r="B412" s="180"/>
      <c r="C412" s="181"/>
      <c r="D412" s="182"/>
      <c r="E412" s="172"/>
      <c r="F412" s="172"/>
      <c r="G412" s="172"/>
      <c r="H412" s="172"/>
      <c r="I412" s="172"/>
      <c r="J412" s="26"/>
    </row>
    <row r="413" spans="1:10" s="6" customFormat="1" ht="15">
      <c r="A413" s="63" t="s">
        <v>91</v>
      </c>
      <c r="B413" s="68"/>
      <c r="C413" s="64" t="s">
        <v>90</v>
      </c>
      <c r="D413" s="65"/>
      <c r="E413" s="165"/>
      <c r="F413" s="165"/>
      <c r="G413" s="165"/>
      <c r="H413" s="165"/>
      <c r="I413" s="165"/>
    </row>
    <row r="414" spans="1:10" s="4" customFormat="1" ht="60">
      <c r="A414" s="167" t="s">
        <v>92</v>
      </c>
      <c r="B414" s="168" t="s">
        <v>373</v>
      </c>
      <c r="C414" s="169" t="s">
        <v>374</v>
      </c>
      <c r="D414" s="150" t="s">
        <v>56</v>
      </c>
      <c r="E414" s="174"/>
      <c r="F414" s="174"/>
      <c r="G414" s="174"/>
      <c r="H414" s="174"/>
      <c r="I414" s="174">
        <f>SUM(I415:I416)</f>
        <v>1</v>
      </c>
    </row>
    <row r="415" spans="1:10" s="25" customFormat="1" ht="15">
      <c r="A415" s="180"/>
      <c r="B415" s="180"/>
      <c r="C415" s="181"/>
      <c r="D415" s="182"/>
      <c r="E415" s="172">
        <v>1</v>
      </c>
      <c r="F415" s="172"/>
      <c r="G415" s="172"/>
      <c r="H415" s="172"/>
      <c r="I415" s="172">
        <f>PRODUCT(E415:H415)</f>
        <v>1</v>
      </c>
      <c r="J415" s="26"/>
    </row>
    <row r="416" spans="1:10" s="4" customFormat="1" ht="15">
      <c r="A416" s="183"/>
      <c r="B416" s="183"/>
      <c r="C416" s="184"/>
      <c r="D416" s="185"/>
      <c r="E416" s="171"/>
      <c r="F416" s="171"/>
      <c r="G416" s="171"/>
      <c r="H416" s="171"/>
      <c r="I416" s="173"/>
    </row>
    <row r="417" spans="1:10" s="4" customFormat="1" ht="45">
      <c r="A417" s="167" t="s">
        <v>93</v>
      </c>
      <c r="B417" s="168" t="s">
        <v>375</v>
      </c>
      <c r="C417" s="169" t="s">
        <v>376</v>
      </c>
      <c r="D417" s="150" t="s">
        <v>56</v>
      </c>
      <c r="E417" s="171"/>
      <c r="F417" s="171"/>
      <c r="G417" s="171"/>
      <c r="H417" s="171"/>
      <c r="I417" s="171">
        <f>SUM(I418:I419)</f>
        <v>1</v>
      </c>
    </row>
    <row r="418" spans="1:10" s="4" customFormat="1" ht="15">
      <c r="A418" s="166"/>
      <c r="B418" s="166"/>
      <c r="C418" s="186"/>
      <c r="D418" s="187"/>
      <c r="E418" s="173">
        <v>1</v>
      </c>
      <c r="F418" s="173"/>
      <c r="G418" s="173"/>
      <c r="H418" s="173"/>
      <c r="I418" s="173">
        <f>PRODUCT(E418:H418)</f>
        <v>1</v>
      </c>
    </row>
    <row r="419" spans="1:10" s="25" customFormat="1" ht="15">
      <c r="A419" s="180"/>
      <c r="B419" s="180"/>
      <c r="C419" s="181"/>
      <c r="D419" s="182"/>
      <c r="E419" s="172"/>
      <c r="F419" s="172"/>
      <c r="G419" s="172"/>
      <c r="H419" s="172"/>
      <c r="I419" s="172"/>
      <c r="J419" s="26"/>
    </row>
    <row r="420" spans="1:10" s="4" customFormat="1" ht="60">
      <c r="A420" s="167" t="s">
        <v>258</v>
      </c>
      <c r="B420" s="168" t="s">
        <v>377</v>
      </c>
      <c r="C420" s="169" t="s">
        <v>378</v>
      </c>
      <c r="D420" s="150" t="s">
        <v>56</v>
      </c>
      <c r="E420" s="171"/>
      <c r="F420" s="171"/>
      <c r="G420" s="171"/>
      <c r="H420" s="171"/>
      <c r="I420" s="171">
        <f>SUM(I421:I422)</f>
        <v>1</v>
      </c>
    </row>
    <row r="421" spans="1:10" s="4" customFormat="1" ht="15">
      <c r="A421" s="166"/>
      <c r="B421" s="166"/>
      <c r="C421" s="186"/>
      <c r="D421" s="187"/>
      <c r="E421" s="173">
        <v>1</v>
      </c>
      <c r="F421" s="173"/>
      <c r="G421" s="173"/>
      <c r="H421" s="173"/>
      <c r="I421" s="173">
        <f>PRODUCT(E421:H421)</f>
        <v>1</v>
      </c>
    </row>
    <row r="422" spans="1:10" s="25" customFormat="1" ht="15">
      <c r="A422" s="180"/>
      <c r="B422" s="180"/>
      <c r="C422" s="181"/>
      <c r="D422" s="182"/>
      <c r="E422" s="172"/>
      <c r="F422" s="172"/>
      <c r="G422" s="172"/>
      <c r="H422" s="172"/>
      <c r="I422" s="172"/>
      <c r="J422" s="26"/>
    </row>
    <row r="423" spans="1:10" s="4" customFormat="1" ht="45">
      <c r="A423" s="167" t="s">
        <v>259</v>
      </c>
      <c r="B423" s="168" t="s">
        <v>260</v>
      </c>
      <c r="C423" s="169" t="s">
        <v>261</v>
      </c>
      <c r="D423" s="150" t="s">
        <v>56</v>
      </c>
      <c r="E423" s="171"/>
      <c r="F423" s="171"/>
      <c r="G423" s="171"/>
      <c r="H423" s="171"/>
      <c r="I423" s="171">
        <f>SUM(I424:I425)</f>
        <v>2</v>
      </c>
    </row>
    <row r="424" spans="1:10" s="4" customFormat="1" ht="15">
      <c r="A424" s="166"/>
      <c r="B424" s="166"/>
      <c r="C424" s="186"/>
      <c r="D424" s="187"/>
      <c r="E424" s="173">
        <v>2</v>
      </c>
      <c r="F424" s="173"/>
      <c r="G424" s="173"/>
      <c r="H424" s="173"/>
      <c r="I424" s="173">
        <f>PRODUCT(E424:H424)</f>
        <v>2</v>
      </c>
    </row>
    <row r="425" spans="1:10" s="25" customFormat="1" ht="15">
      <c r="A425" s="180"/>
      <c r="B425" s="180"/>
      <c r="C425" s="181"/>
      <c r="D425" s="182"/>
      <c r="E425" s="172"/>
      <c r="F425" s="172"/>
      <c r="G425" s="172"/>
      <c r="H425" s="172"/>
      <c r="I425" s="172"/>
      <c r="J425" s="26"/>
    </row>
    <row r="426" spans="1:10" s="4" customFormat="1" ht="60">
      <c r="A426" s="167" t="s">
        <v>262</v>
      </c>
      <c r="B426" s="168" t="s">
        <v>264</v>
      </c>
      <c r="C426" s="169" t="s">
        <v>265</v>
      </c>
      <c r="D426" s="150" t="s">
        <v>56</v>
      </c>
      <c r="E426" s="171"/>
      <c r="F426" s="171"/>
      <c r="G426" s="171"/>
      <c r="H426" s="171"/>
      <c r="I426" s="171">
        <f>SUM(I427:I428)</f>
        <v>8</v>
      </c>
    </row>
    <row r="427" spans="1:10" s="4" customFormat="1" ht="15">
      <c r="A427" s="166"/>
      <c r="B427" s="166"/>
      <c r="C427" s="186"/>
      <c r="D427" s="187"/>
      <c r="E427" s="173">
        <v>8</v>
      </c>
      <c r="F427" s="173"/>
      <c r="G427" s="173"/>
      <c r="H427" s="173"/>
      <c r="I427" s="173">
        <f>PRODUCT(E427:H427)</f>
        <v>8</v>
      </c>
    </row>
    <row r="428" spans="1:10" s="25" customFormat="1" ht="15">
      <c r="A428" s="180"/>
      <c r="B428" s="180"/>
      <c r="C428" s="181"/>
      <c r="D428" s="182"/>
      <c r="E428" s="172"/>
      <c r="F428" s="172"/>
      <c r="G428" s="172"/>
      <c r="H428" s="172"/>
      <c r="I428" s="172"/>
      <c r="J428" s="26"/>
    </row>
    <row r="429" spans="1:10" s="4" customFormat="1" ht="75">
      <c r="A429" s="167" t="s">
        <v>263</v>
      </c>
      <c r="B429" s="168" t="s">
        <v>267</v>
      </c>
      <c r="C429" s="169" t="s">
        <v>119</v>
      </c>
      <c r="D429" s="150" t="s">
        <v>56</v>
      </c>
      <c r="E429" s="171"/>
      <c r="F429" s="171"/>
      <c r="G429" s="171"/>
      <c r="H429" s="171"/>
      <c r="I429" s="171">
        <f>SUM(I430:I431)</f>
        <v>6</v>
      </c>
    </row>
    <row r="430" spans="1:10" s="4" customFormat="1" ht="15">
      <c r="A430" s="166"/>
      <c r="B430" s="166"/>
      <c r="C430" s="186"/>
      <c r="D430" s="187"/>
      <c r="E430" s="173">
        <v>6</v>
      </c>
      <c r="F430" s="173"/>
      <c r="G430" s="173"/>
      <c r="H430" s="173"/>
      <c r="I430" s="173">
        <f>PRODUCT(E430:H430)</f>
        <v>6</v>
      </c>
    </row>
    <row r="431" spans="1:10" s="25" customFormat="1" ht="15">
      <c r="A431" s="180"/>
      <c r="B431" s="180"/>
      <c r="C431" s="181"/>
      <c r="D431" s="182"/>
      <c r="E431" s="172"/>
      <c r="F431" s="172"/>
      <c r="G431" s="172"/>
      <c r="H431" s="172"/>
      <c r="I431" s="172"/>
      <c r="J431" s="26"/>
    </row>
    <row r="432" spans="1:10" s="4" customFormat="1" ht="45">
      <c r="A432" s="167" t="s">
        <v>266</v>
      </c>
      <c r="B432" s="168" t="s">
        <v>268</v>
      </c>
      <c r="C432" s="169" t="s">
        <v>382</v>
      </c>
      <c r="D432" s="150" t="s">
        <v>56</v>
      </c>
      <c r="E432" s="171"/>
      <c r="F432" s="171"/>
      <c r="G432" s="171"/>
      <c r="H432" s="171"/>
      <c r="I432" s="171">
        <f>SUM(I433:I434)</f>
        <v>6</v>
      </c>
    </row>
    <row r="433" spans="1:10" s="4" customFormat="1" ht="15">
      <c r="A433" s="166"/>
      <c r="B433" s="166"/>
      <c r="C433" s="186"/>
      <c r="D433" s="187"/>
      <c r="E433" s="173">
        <v>6</v>
      </c>
      <c r="F433" s="173"/>
      <c r="G433" s="173"/>
      <c r="H433" s="173"/>
      <c r="I433" s="173">
        <f>PRODUCT(E433:H433)</f>
        <v>6</v>
      </c>
    </row>
    <row r="434" spans="1:10" s="25" customFormat="1" ht="15">
      <c r="A434" s="180"/>
      <c r="B434" s="180"/>
      <c r="C434" s="181"/>
      <c r="D434" s="182"/>
      <c r="E434" s="172"/>
      <c r="F434" s="172"/>
      <c r="G434" s="172"/>
      <c r="H434" s="172"/>
      <c r="I434" s="172"/>
      <c r="J434" s="26"/>
    </row>
    <row r="435" spans="1:10" s="6" customFormat="1" ht="15">
      <c r="A435" s="63" t="s">
        <v>101</v>
      </c>
      <c r="B435" s="68"/>
      <c r="C435" s="64" t="s">
        <v>269</v>
      </c>
      <c r="D435" s="65"/>
      <c r="E435" s="165"/>
      <c r="F435" s="165"/>
      <c r="G435" s="165"/>
      <c r="H435" s="165"/>
      <c r="I435" s="165"/>
    </row>
    <row r="436" spans="1:10" s="4" customFormat="1" ht="30">
      <c r="A436" s="167" t="s">
        <v>102</v>
      </c>
      <c r="B436" s="168" t="s">
        <v>380</v>
      </c>
      <c r="C436" s="169" t="s">
        <v>381</v>
      </c>
      <c r="D436" s="150" t="s">
        <v>122</v>
      </c>
      <c r="E436" s="174"/>
      <c r="F436" s="174"/>
      <c r="G436" s="174"/>
      <c r="H436" s="174"/>
      <c r="I436" s="174">
        <f>SUM(I437:I438)</f>
        <v>44.981999999999999</v>
      </c>
    </row>
    <row r="437" spans="1:10" s="25" customFormat="1" ht="15">
      <c r="A437" s="180"/>
      <c r="B437" s="180"/>
      <c r="C437" s="181"/>
      <c r="D437" s="182"/>
      <c r="E437" s="172">
        <v>5.95</v>
      </c>
      <c r="F437" s="172">
        <v>7.56</v>
      </c>
      <c r="G437" s="172"/>
      <c r="H437" s="172"/>
      <c r="I437" s="172">
        <f>PRODUCT(E437:H437)</f>
        <v>44.981999999999999</v>
      </c>
      <c r="J437" s="26"/>
    </row>
    <row r="438" spans="1:10" s="4" customFormat="1" ht="15">
      <c r="A438" s="183"/>
      <c r="B438" s="183"/>
      <c r="C438" s="184"/>
      <c r="D438" s="185"/>
      <c r="E438" s="171"/>
      <c r="F438" s="171"/>
      <c r="G438" s="171"/>
      <c r="H438" s="171"/>
      <c r="I438" s="173"/>
    </row>
  </sheetData>
  <mergeCells count="15">
    <mergeCell ref="C1:G1"/>
    <mergeCell ref="C2:G2"/>
    <mergeCell ref="H1:I2"/>
    <mergeCell ref="A7:I7"/>
    <mergeCell ref="A3:B3"/>
    <mergeCell ref="D3:I3"/>
    <mergeCell ref="A4:B4"/>
    <mergeCell ref="D4:E4"/>
    <mergeCell ref="F4:G4"/>
    <mergeCell ref="H4:I4"/>
    <mergeCell ref="A5:B5"/>
    <mergeCell ref="D5:E5"/>
    <mergeCell ref="F5:G5"/>
    <mergeCell ref="H5:I5"/>
    <mergeCell ref="A6:I6"/>
  </mergeCells>
  <pageMargins left="0.51181102362204722" right="0.51181102362204722" top="0.59055118110236227" bottom="0.78740157480314965" header="0.31496062992125984" footer="0.31496062992125984"/>
  <pageSetup paperSize="9" scale="97" fitToHeight="0" orientation="landscape" verticalDpi="300" r:id="rId1"/>
  <drawing r:id="rId2"/>
</worksheet>
</file>

<file path=xl/worksheets/sheet5.xml><?xml version="1.0" encoding="utf-8"?>
<worksheet xmlns="http://schemas.openxmlformats.org/spreadsheetml/2006/main" xmlns:r="http://schemas.openxmlformats.org/officeDocument/2006/relationships">
  <sheetPr>
    <tabColor rgb="FFFFFF00"/>
    <pageSetUpPr fitToPage="1"/>
  </sheetPr>
  <dimension ref="A1:K116"/>
  <sheetViews>
    <sheetView view="pageBreakPreview" topLeftCell="A103" zoomScaleSheetLayoutView="100" workbookViewId="0">
      <selection activeCell="H119" sqref="H119"/>
    </sheetView>
  </sheetViews>
  <sheetFormatPr defaultRowHeight="12.75"/>
  <cols>
    <col min="1" max="1" width="9" style="1" customWidth="1"/>
    <col min="2" max="2" width="16.42578125" style="1" customWidth="1"/>
    <col min="3" max="3" width="57.28515625" style="1" customWidth="1"/>
    <col min="4" max="4" width="10.140625" style="3" bestFit="1" customWidth="1"/>
    <col min="5" max="5" width="11.28515625" style="1" bestFit="1" customWidth="1"/>
    <col min="6" max="6" width="14" style="1" customWidth="1"/>
    <col min="7" max="7" width="15.7109375" style="1" customWidth="1"/>
    <col min="8" max="8" width="17.7109375" style="1" bestFit="1" customWidth="1"/>
    <col min="9" max="11" width="13.42578125" style="1" customWidth="1"/>
    <col min="12" max="16384" width="9.140625" style="1"/>
  </cols>
  <sheetData>
    <row r="1" spans="1:11" ht="22.5" customHeight="1">
      <c r="A1" s="59"/>
      <c r="B1" s="59"/>
      <c r="C1" s="322" t="s">
        <v>15</v>
      </c>
      <c r="D1" s="322"/>
      <c r="E1" s="322"/>
      <c r="F1" s="322"/>
      <c r="G1" s="322"/>
      <c r="H1" s="323"/>
      <c r="I1" s="324"/>
      <c r="J1" s="11"/>
      <c r="K1" s="12"/>
    </row>
    <row r="2" spans="1:11" ht="22.5" customHeight="1">
      <c r="A2" s="60"/>
      <c r="B2" s="60"/>
      <c r="C2" s="322" t="s">
        <v>544</v>
      </c>
      <c r="D2" s="322"/>
      <c r="E2" s="322"/>
      <c r="F2" s="322"/>
      <c r="G2" s="322"/>
      <c r="H2" s="322"/>
      <c r="I2" s="325"/>
      <c r="J2" s="11"/>
      <c r="K2" s="12"/>
    </row>
    <row r="3" spans="1:11" ht="54.75" customHeight="1">
      <c r="A3" s="340" t="s">
        <v>16</v>
      </c>
      <c r="B3" s="341"/>
      <c r="C3" s="61" t="s">
        <v>15</v>
      </c>
      <c r="D3" s="335" t="s">
        <v>270</v>
      </c>
      <c r="E3" s="336"/>
      <c r="F3" s="336"/>
      <c r="G3" s="336"/>
      <c r="H3" s="336"/>
      <c r="I3" s="337"/>
      <c r="J3" s="13"/>
      <c r="K3" s="14"/>
    </row>
    <row r="4" spans="1:11" ht="12" customHeight="1">
      <c r="A4" s="340" t="s">
        <v>17</v>
      </c>
      <c r="B4" s="341"/>
      <c r="C4" s="62" t="s">
        <v>120</v>
      </c>
      <c r="D4" s="197" t="s">
        <v>95</v>
      </c>
      <c r="E4" s="344" t="s">
        <v>19</v>
      </c>
      <c r="F4" s="345"/>
      <c r="G4" s="197" t="s">
        <v>1</v>
      </c>
      <c r="H4" s="333" t="s">
        <v>30</v>
      </c>
      <c r="I4" s="334"/>
      <c r="K4" s="12"/>
    </row>
    <row r="5" spans="1:11" ht="53.25" customHeight="1">
      <c r="A5" s="342" t="s">
        <v>18</v>
      </c>
      <c r="B5" s="343"/>
      <c r="C5" s="62" t="s">
        <v>271</v>
      </c>
      <c r="D5" s="147">
        <v>44310</v>
      </c>
      <c r="E5" s="346" t="s">
        <v>404</v>
      </c>
      <c r="F5" s="347"/>
      <c r="G5" s="146" t="s">
        <v>387</v>
      </c>
      <c r="H5" s="338">
        <f>I112</f>
        <v>60660.95</v>
      </c>
      <c r="I5" s="339"/>
      <c r="K5" s="15"/>
    </row>
    <row r="6" spans="1:11" ht="12" customHeight="1">
      <c r="A6" s="328"/>
      <c r="B6" s="329"/>
      <c r="C6" s="329"/>
      <c r="D6" s="329"/>
      <c r="E6" s="329"/>
      <c r="F6" s="329"/>
      <c r="G6" s="329"/>
      <c r="H6" s="329"/>
      <c r="I6" s="330"/>
      <c r="J6" s="1" t="s">
        <v>1</v>
      </c>
      <c r="K6" s="15"/>
    </row>
    <row r="7" spans="1:11" ht="15">
      <c r="A7" s="331" t="s">
        <v>633</v>
      </c>
      <c r="B7" s="332"/>
      <c r="C7" s="332"/>
      <c r="D7" s="332"/>
      <c r="E7" s="332"/>
      <c r="F7" s="332"/>
      <c r="G7" s="332"/>
      <c r="H7" s="332"/>
      <c r="I7" s="332"/>
      <c r="J7" s="66" t="s">
        <v>272</v>
      </c>
      <c r="K7" s="145" t="s">
        <v>368</v>
      </c>
    </row>
    <row r="8" spans="1:11" ht="38.25">
      <c r="A8" s="27" t="s">
        <v>2</v>
      </c>
      <c r="B8" s="27" t="s">
        <v>20</v>
      </c>
      <c r="C8" s="49" t="s">
        <v>21</v>
      </c>
      <c r="D8" s="28" t="s">
        <v>14</v>
      </c>
      <c r="E8" s="29" t="s">
        <v>22</v>
      </c>
      <c r="F8" s="9" t="s">
        <v>24</v>
      </c>
      <c r="G8" s="9" t="s">
        <v>23</v>
      </c>
      <c r="H8" s="9" t="s">
        <v>25</v>
      </c>
      <c r="I8" s="9" t="s">
        <v>26</v>
      </c>
      <c r="J8" s="10"/>
      <c r="K8" s="10"/>
    </row>
    <row r="9" spans="1:11" ht="15">
      <c r="A9" s="63" t="s">
        <v>9</v>
      </c>
      <c r="B9" s="63"/>
      <c r="C9" s="64" t="s">
        <v>121</v>
      </c>
      <c r="D9" s="65"/>
      <c r="E9" s="48"/>
      <c r="F9" s="46"/>
      <c r="G9" s="47">
        <f>ROUND(SUM(G10:G11),2)</f>
        <v>513.58000000000004</v>
      </c>
      <c r="H9" s="47"/>
      <c r="I9" s="47">
        <f>ROUND(SUM(I10:I11),2)</f>
        <v>646.34</v>
      </c>
      <c r="J9" s="10"/>
      <c r="K9" s="10"/>
    </row>
    <row r="10" spans="1:11" s="4" customFormat="1" ht="28.5">
      <c r="A10" s="53" t="s">
        <v>10</v>
      </c>
      <c r="B10" s="72" t="s">
        <v>276</v>
      </c>
      <c r="C10" s="55" t="s">
        <v>277</v>
      </c>
      <c r="D10" s="56" t="s">
        <v>122</v>
      </c>
      <c r="E10" s="16">
        <v>133.55000000000001</v>
      </c>
      <c r="F10" s="17">
        <v>2.33</v>
      </c>
      <c r="G10" s="17">
        <f>ROUND(E10*F10,2)</f>
        <v>311.17</v>
      </c>
      <c r="H10" s="17">
        <f>ROUND(F10*$J$7,2)</f>
        <v>2.93</v>
      </c>
      <c r="I10" s="17">
        <f>ROUND(H10*E10,2)</f>
        <v>391.3</v>
      </c>
      <c r="J10" s="5"/>
      <c r="K10" s="5"/>
    </row>
    <row r="11" spans="1:11" s="4" customFormat="1" ht="42.75">
      <c r="A11" s="53" t="s">
        <v>31</v>
      </c>
      <c r="B11" s="54" t="s">
        <v>548</v>
      </c>
      <c r="C11" s="57" t="s">
        <v>546</v>
      </c>
      <c r="D11" s="56" t="s">
        <v>122</v>
      </c>
      <c r="E11" s="23">
        <v>44.98</v>
      </c>
      <c r="F11" s="17">
        <v>4.5</v>
      </c>
      <c r="G11" s="17">
        <f t="shared" ref="G11:G75" si="0">ROUND(E11*F11,2)</f>
        <v>202.41</v>
      </c>
      <c r="H11" s="17">
        <f>ROUND(F11*$J$7,2)</f>
        <v>5.67</v>
      </c>
      <c r="I11" s="17">
        <f>ROUND(H11*E11,2)</f>
        <v>255.04</v>
      </c>
      <c r="J11" s="5"/>
      <c r="K11" s="5"/>
    </row>
    <row r="12" spans="1:11" s="6" customFormat="1" ht="15">
      <c r="A12" s="63" t="s">
        <v>34</v>
      </c>
      <c r="B12" s="63"/>
      <c r="C12" s="64" t="s">
        <v>123</v>
      </c>
      <c r="D12" s="65"/>
      <c r="E12" s="46"/>
      <c r="F12" s="47"/>
      <c r="G12" s="47">
        <f>ROUND(SUM(G13:G15),2)</f>
        <v>130.91</v>
      </c>
      <c r="H12" s="47"/>
      <c r="I12" s="47">
        <f>ROUND(SUM(I13:I15),2)</f>
        <v>165.05</v>
      </c>
      <c r="J12" s="7"/>
      <c r="K12" s="7"/>
    </row>
    <row r="13" spans="1:11" s="4" customFormat="1" ht="42.75">
      <c r="A13" s="53" t="s">
        <v>35</v>
      </c>
      <c r="B13" s="54" t="s">
        <v>124</v>
      </c>
      <c r="C13" s="57" t="s">
        <v>125</v>
      </c>
      <c r="D13" s="56" t="s">
        <v>122</v>
      </c>
      <c r="E13" s="16">
        <v>44.98</v>
      </c>
      <c r="F13" s="17">
        <v>2.4500000000000002</v>
      </c>
      <c r="G13" s="17">
        <f t="shared" si="0"/>
        <v>110.2</v>
      </c>
      <c r="H13" s="17">
        <f t="shared" ref="H13:H76" si="1">ROUND(F13*$J$7,2)</f>
        <v>3.09</v>
      </c>
      <c r="I13" s="17">
        <f t="shared" ref="I13:I76" si="2">ROUND(H13*E13,2)</f>
        <v>138.99</v>
      </c>
      <c r="J13" s="5"/>
      <c r="K13" s="5"/>
    </row>
    <row r="14" spans="1:11" s="4" customFormat="1" ht="57">
      <c r="A14" s="53" t="s">
        <v>36</v>
      </c>
      <c r="B14" s="54" t="s">
        <v>278</v>
      </c>
      <c r="C14" s="57" t="s">
        <v>279</v>
      </c>
      <c r="D14" s="56" t="s">
        <v>126</v>
      </c>
      <c r="E14" s="16">
        <v>1.62</v>
      </c>
      <c r="F14" s="17">
        <v>6.53</v>
      </c>
      <c r="G14" s="17">
        <f t="shared" si="0"/>
        <v>10.58</v>
      </c>
      <c r="H14" s="17">
        <f t="shared" si="1"/>
        <v>8.2200000000000006</v>
      </c>
      <c r="I14" s="17">
        <f t="shared" si="2"/>
        <v>13.32</v>
      </c>
      <c r="J14" s="5"/>
      <c r="K14" s="5"/>
    </row>
    <row r="15" spans="1:11" s="4" customFormat="1" ht="42.75">
      <c r="A15" s="53" t="s">
        <v>37</v>
      </c>
      <c r="B15" s="54" t="s">
        <v>558</v>
      </c>
      <c r="C15" s="57" t="s">
        <v>557</v>
      </c>
      <c r="D15" s="56" t="s">
        <v>126</v>
      </c>
      <c r="E15" s="16">
        <v>2.11</v>
      </c>
      <c r="F15" s="17">
        <v>4.8</v>
      </c>
      <c r="G15" s="17">
        <f t="shared" si="0"/>
        <v>10.130000000000001</v>
      </c>
      <c r="H15" s="17">
        <f t="shared" si="1"/>
        <v>6.04</v>
      </c>
      <c r="I15" s="17">
        <f t="shared" si="2"/>
        <v>12.74</v>
      </c>
      <c r="J15" s="5"/>
      <c r="K15" s="5"/>
    </row>
    <row r="16" spans="1:11" s="6" customFormat="1" ht="15">
      <c r="A16" s="63" t="s">
        <v>59</v>
      </c>
      <c r="B16" s="63"/>
      <c r="C16" s="64" t="s">
        <v>127</v>
      </c>
      <c r="D16" s="65"/>
      <c r="E16" s="46"/>
      <c r="F16" s="47"/>
      <c r="G16" s="47">
        <f>ROUND(SUM(G17:G22),2)</f>
        <v>2990.34</v>
      </c>
      <c r="H16" s="47"/>
      <c r="I16" s="47">
        <f>ROUND(SUM(I17:I22),2)</f>
        <v>3765.22</v>
      </c>
      <c r="J16" s="7"/>
      <c r="K16" s="7"/>
    </row>
    <row r="17" spans="1:11" s="4" customFormat="1" ht="25.5">
      <c r="A17" s="53" t="s">
        <v>62</v>
      </c>
      <c r="B17" s="53" t="s">
        <v>562</v>
      </c>
      <c r="C17" s="55" t="s">
        <v>563</v>
      </c>
      <c r="D17" s="56" t="s">
        <v>126</v>
      </c>
      <c r="E17" s="16">
        <v>9.18</v>
      </c>
      <c r="F17" s="17">
        <v>58.54</v>
      </c>
      <c r="G17" s="17">
        <f t="shared" si="0"/>
        <v>537.4</v>
      </c>
      <c r="H17" s="17">
        <f t="shared" si="1"/>
        <v>73.709999999999994</v>
      </c>
      <c r="I17" s="17">
        <f t="shared" si="2"/>
        <v>676.66</v>
      </c>
      <c r="J17" s="5" t="s">
        <v>470</v>
      </c>
      <c r="K17" s="5"/>
    </row>
    <row r="18" spans="1:11" s="4" customFormat="1" ht="42.75">
      <c r="A18" s="53" t="s">
        <v>63</v>
      </c>
      <c r="B18" s="54" t="s">
        <v>128</v>
      </c>
      <c r="C18" s="57" t="s">
        <v>129</v>
      </c>
      <c r="D18" s="56" t="s">
        <v>126</v>
      </c>
      <c r="E18" s="16">
        <v>0.92</v>
      </c>
      <c r="F18" s="17">
        <v>306.68</v>
      </c>
      <c r="G18" s="17">
        <f t="shared" si="0"/>
        <v>282.14999999999998</v>
      </c>
      <c r="H18" s="17">
        <f t="shared" si="1"/>
        <v>386.17</v>
      </c>
      <c r="I18" s="17">
        <f t="shared" si="2"/>
        <v>355.28</v>
      </c>
      <c r="J18" s="5" t="s">
        <v>470</v>
      </c>
      <c r="K18" s="5"/>
    </row>
    <row r="19" spans="1:11" s="6" customFormat="1" ht="57">
      <c r="A19" s="53" t="s">
        <v>130</v>
      </c>
      <c r="B19" s="72" t="s">
        <v>131</v>
      </c>
      <c r="C19" s="58" t="s">
        <v>132</v>
      </c>
      <c r="D19" s="56" t="s">
        <v>122</v>
      </c>
      <c r="E19" s="16">
        <v>22.28</v>
      </c>
      <c r="F19" s="17">
        <v>66.290000000000006</v>
      </c>
      <c r="G19" s="17">
        <f t="shared" si="0"/>
        <v>1476.94</v>
      </c>
      <c r="H19" s="17">
        <f t="shared" si="1"/>
        <v>83.47</v>
      </c>
      <c r="I19" s="17">
        <f t="shared" si="2"/>
        <v>1859.71</v>
      </c>
      <c r="J19" s="5" t="s">
        <v>470</v>
      </c>
      <c r="K19" s="7"/>
    </row>
    <row r="20" spans="1:11" s="4" customFormat="1" ht="28.5">
      <c r="A20" s="53" t="s">
        <v>133</v>
      </c>
      <c r="B20" s="54" t="s">
        <v>134</v>
      </c>
      <c r="C20" s="55" t="s">
        <v>135</v>
      </c>
      <c r="D20" s="56" t="s">
        <v>126</v>
      </c>
      <c r="E20" s="16">
        <v>4.13</v>
      </c>
      <c r="F20" s="17">
        <v>28.1</v>
      </c>
      <c r="G20" s="17">
        <f t="shared" si="0"/>
        <v>116.05</v>
      </c>
      <c r="H20" s="17">
        <f t="shared" si="1"/>
        <v>35.380000000000003</v>
      </c>
      <c r="I20" s="17">
        <f t="shared" si="2"/>
        <v>146.12</v>
      </c>
      <c r="J20" s="5" t="s">
        <v>470</v>
      </c>
      <c r="K20" s="5"/>
    </row>
    <row r="21" spans="1:11" s="6" customFormat="1" ht="28.5">
      <c r="A21" s="53" t="s">
        <v>136</v>
      </c>
      <c r="B21" s="54" t="s">
        <v>285</v>
      </c>
      <c r="C21" s="57" t="s">
        <v>286</v>
      </c>
      <c r="D21" s="56" t="s">
        <v>126</v>
      </c>
      <c r="E21" s="16">
        <v>3.85</v>
      </c>
      <c r="F21" s="17">
        <v>112.47</v>
      </c>
      <c r="G21" s="17">
        <f t="shared" si="0"/>
        <v>433.01</v>
      </c>
      <c r="H21" s="17">
        <f t="shared" si="1"/>
        <v>141.62</v>
      </c>
      <c r="I21" s="17">
        <f t="shared" si="2"/>
        <v>545.24</v>
      </c>
      <c r="J21" s="5"/>
      <c r="K21" s="7"/>
    </row>
    <row r="22" spans="1:11" s="4" customFormat="1" ht="57">
      <c r="A22" s="53" t="s">
        <v>137</v>
      </c>
      <c r="B22" s="54" t="s">
        <v>138</v>
      </c>
      <c r="C22" s="57" t="s">
        <v>139</v>
      </c>
      <c r="D22" s="56" t="s">
        <v>122</v>
      </c>
      <c r="E22" s="16">
        <v>44.55</v>
      </c>
      <c r="F22" s="17">
        <v>3.25</v>
      </c>
      <c r="G22" s="17">
        <f t="shared" si="0"/>
        <v>144.79</v>
      </c>
      <c r="H22" s="17">
        <f t="shared" si="1"/>
        <v>4.09</v>
      </c>
      <c r="I22" s="17">
        <f t="shared" si="2"/>
        <v>182.21</v>
      </c>
      <c r="J22" s="5" t="s">
        <v>470</v>
      </c>
      <c r="K22" s="5"/>
    </row>
    <row r="23" spans="1:11" s="4" customFormat="1" ht="15">
      <c r="A23" s="63" t="s">
        <v>60</v>
      </c>
      <c r="B23" s="68"/>
      <c r="C23" s="64" t="s">
        <v>140</v>
      </c>
      <c r="D23" s="65"/>
      <c r="E23" s="69"/>
      <c r="F23" s="67"/>
      <c r="G23" s="47">
        <f>ROUND(SUM(G24:G28),2)</f>
        <v>10314.18</v>
      </c>
      <c r="H23" s="47"/>
      <c r="I23" s="47">
        <f>ROUND(SUM(I24:I28),2)</f>
        <v>12987.72</v>
      </c>
      <c r="J23" s="5"/>
      <c r="K23" s="5"/>
    </row>
    <row r="24" spans="1:11" s="6" customFormat="1" ht="57">
      <c r="A24" s="53" t="s">
        <v>61</v>
      </c>
      <c r="B24" s="54" t="s">
        <v>141</v>
      </c>
      <c r="C24" s="55" t="s">
        <v>142</v>
      </c>
      <c r="D24" s="56" t="s">
        <v>126</v>
      </c>
      <c r="E24" s="16">
        <v>2.63</v>
      </c>
      <c r="F24" s="17">
        <v>2625.33</v>
      </c>
      <c r="G24" s="17">
        <f t="shared" si="0"/>
        <v>6904.62</v>
      </c>
      <c r="H24" s="17">
        <f t="shared" si="1"/>
        <v>3305.82</v>
      </c>
      <c r="I24" s="17">
        <f t="shared" si="2"/>
        <v>8694.31</v>
      </c>
      <c r="J24" s="7"/>
      <c r="K24" s="7"/>
    </row>
    <row r="25" spans="1:11" s="6" customFormat="1" ht="71.25">
      <c r="A25" s="53" t="s">
        <v>388</v>
      </c>
      <c r="B25" s="54" t="s">
        <v>565</v>
      </c>
      <c r="C25" s="57" t="s">
        <v>566</v>
      </c>
      <c r="D25" s="56" t="s">
        <v>122</v>
      </c>
      <c r="E25" s="16">
        <v>2.1</v>
      </c>
      <c r="F25" s="17">
        <v>92.35</v>
      </c>
      <c r="G25" s="17">
        <f t="shared" si="0"/>
        <v>193.94</v>
      </c>
      <c r="H25" s="17">
        <f t="shared" si="1"/>
        <v>116.29</v>
      </c>
      <c r="I25" s="17">
        <f t="shared" si="2"/>
        <v>244.21</v>
      </c>
      <c r="J25" s="5" t="s">
        <v>475</v>
      </c>
      <c r="K25" s="7"/>
    </row>
    <row r="26" spans="1:11" s="4" customFormat="1" ht="28.5">
      <c r="A26" s="53" t="s">
        <v>143</v>
      </c>
      <c r="B26" s="54" t="s">
        <v>144</v>
      </c>
      <c r="C26" s="55" t="s">
        <v>145</v>
      </c>
      <c r="D26" s="56" t="s">
        <v>106</v>
      </c>
      <c r="E26" s="16">
        <v>5.0999999999999996</v>
      </c>
      <c r="F26" s="17">
        <v>26.44</v>
      </c>
      <c r="G26" s="17">
        <f t="shared" si="0"/>
        <v>134.84</v>
      </c>
      <c r="H26" s="17">
        <f t="shared" si="1"/>
        <v>33.29</v>
      </c>
      <c r="I26" s="17">
        <f t="shared" si="2"/>
        <v>169.78</v>
      </c>
      <c r="J26" s="5"/>
      <c r="K26" s="5"/>
    </row>
    <row r="27" spans="1:11" s="4" customFormat="1" ht="28.5">
      <c r="A27" s="53" t="s">
        <v>146</v>
      </c>
      <c r="B27" s="54" t="s">
        <v>147</v>
      </c>
      <c r="C27" s="55" t="s">
        <v>148</v>
      </c>
      <c r="D27" s="56" t="s">
        <v>106</v>
      </c>
      <c r="E27" s="16">
        <v>8.1</v>
      </c>
      <c r="F27" s="17">
        <v>35.950000000000003</v>
      </c>
      <c r="G27" s="17">
        <f t="shared" si="0"/>
        <v>291.2</v>
      </c>
      <c r="H27" s="17">
        <f t="shared" si="1"/>
        <v>45.27</v>
      </c>
      <c r="I27" s="17">
        <f t="shared" si="2"/>
        <v>366.69</v>
      </c>
      <c r="J27" s="5"/>
      <c r="K27" s="5"/>
    </row>
    <row r="28" spans="1:11" s="6" customFormat="1" ht="42.75">
      <c r="A28" s="53" t="s">
        <v>149</v>
      </c>
      <c r="B28" s="72" t="s">
        <v>198</v>
      </c>
      <c r="C28" s="55" t="s">
        <v>151</v>
      </c>
      <c r="D28" s="56" t="s">
        <v>122</v>
      </c>
      <c r="E28" s="16">
        <v>94.53</v>
      </c>
      <c r="F28" s="17">
        <v>29.51</v>
      </c>
      <c r="G28" s="17">
        <f t="shared" si="0"/>
        <v>2789.58</v>
      </c>
      <c r="H28" s="17">
        <f t="shared" si="1"/>
        <v>37.159999999999997</v>
      </c>
      <c r="I28" s="17">
        <f t="shared" si="2"/>
        <v>3512.73</v>
      </c>
      <c r="J28" s="202" t="s">
        <v>476</v>
      </c>
      <c r="K28" s="7"/>
    </row>
    <row r="29" spans="1:11" s="4" customFormat="1" ht="15">
      <c r="A29" s="63" t="s">
        <v>64</v>
      </c>
      <c r="B29" s="68"/>
      <c r="C29" s="64" t="s">
        <v>152</v>
      </c>
      <c r="D29" s="65"/>
      <c r="E29" s="69"/>
      <c r="F29" s="67"/>
      <c r="G29" s="47">
        <f>ROUND(SUM(G30:G34),2)</f>
        <v>4509.2700000000004</v>
      </c>
      <c r="H29" s="47"/>
      <c r="I29" s="47">
        <f t="shared" ref="I29" si="3">ROUND(SUM(I30:I34),2)</f>
        <v>5678.5</v>
      </c>
      <c r="J29" s="5"/>
      <c r="K29" s="5"/>
    </row>
    <row r="30" spans="1:11" s="4" customFormat="1" ht="71.25">
      <c r="A30" s="53" t="s">
        <v>65</v>
      </c>
      <c r="B30" s="54" t="s">
        <v>153</v>
      </c>
      <c r="C30" s="55" t="s">
        <v>154</v>
      </c>
      <c r="D30" s="56" t="s">
        <v>122</v>
      </c>
      <c r="E30" s="16">
        <v>57.95</v>
      </c>
      <c r="F30" s="17">
        <v>24.79</v>
      </c>
      <c r="G30" s="17">
        <f t="shared" si="0"/>
        <v>1436.58</v>
      </c>
      <c r="H30" s="17">
        <f t="shared" si="1"/>
        <v>31.22</v>
      </c>
      <c r="I30" s="17">
        <f t="shared" si="2"/>
        <v>1809.2</v>
      </c>
      <c r="J30" s="5"/>
      <c r="K30" s="5"/>
    </row>
    <row r="31" spans="1:11" s="4" customFormat="1" ht="42.75">
      <c r="A31" s="53" t="s">
        <v>66</v>
      </c>
      <c r="B31" s="54" t="s">
        <v>155</v>
      </c>
      <c r="C31" s="55" t="s">
        <v>156</v>
      </c>
      <c r="D31" s="56" t="s">
        <v>122</v>
      </c>
      <c r="E31" s="16">
        <v>57.95</v>
      </c>
      <c r="F31" s="17">
        <v>42.54</v>
      </c>
      <c r="G31" s="17">
        <f t="shared" si="0"/>
        <v>2465.19</v>
      </c>
      <c r="H31" s="17">
        <f t="shared" si="1"/>
        <v>53.57</v>
      </c>
      <c r="I31" s="17">
        <f t="shared" si="2"/>
        <v>3104.38</v>
      </c>
      <c r="J31" s="5"/>
      <c r="K31" s="5"/>
    </row>
    <row r="32" spans="1:11" s="4" customFormat="1" ht="57">
      <c r="A32" s="53" t="s">
        <v>157</v>
      </c>
      <c r="B32" s="54" t="s">
        <v>158</v>
      </c>
      <c r="C32" s="55" t="s">
        <v>117</v>
      </c>
      <c r="D32" s="56" t="s">
        <v>106</v>
      </c>
      <c r="E32" s="16">
        <v>8.4600000000000009</v>
      </c>
      <c r="F32" s="17">
        <v>21</v>
      </c>
      <c r="G32" s="17">
        <f t="shared" si="0"/>
        <v>177.66</v>
      </c>
      <c r="H32" s="17">
        <f t="shared" si="1"/>
        <v>26.44</v>
      </c>
      <c r="I32" s="17">
        <f t="shared" si="2"/>
        <v>223.68</v>
      </c>
      <c r="J32" s="5"/>
      <c r="K32" s="5"/>
    </row>
    <row r="33" spans="1:11" s="4" customFormat="1" ht="42.75">
      <c r="A33" s="53" t="s">
        <v>471</v>
      </c>
      <c r="B33" s="54" t="s">
        <v>472</v>
      </c>
      <c r="C33" s="57" t="s">
        <v>473</v>
      </c>
      <c r="D33" s="56" t="s">
        <v>106</v>
      </c>
      <c r="E33" s="16">
        <v>4.7</v>
      </c>
      <c r="F33" s="17">
        <v>47.16</v>
      </c>
      <c r="G33" s="17">
        <f t="shared" si="0"/>
        <v>221.65</v>
      </c>
      <c r="H33" s="17">
        <f t="shared" si="1"/>
        <v>59.38</v>
      </c>
      <c r="I33" s="17">
        <f t="shared" si="2"/>
        <v>279.08999999999997</v>
      </c>
      <c r="J33" s="5" t="s">
        <v>478</v>
      </c>
      <c r="K33" s="5"/>
    </row>
    <row r="34" spans="1:11" s="4" customFormat="1" ht="42.75">
      <c r="A34" s="53" t="s">
        <v>628</v>
      </c>
      <c r="B34" s="54" t="s">
        <v>629</v>
      </c>
      <c r="C34" s="57" t="s">
        <v>630</v>
      </c>
      <c r="D34" s="56" t="s">
        <v>106</v>
      </c>
      <c r="E34" s="16">
        <v>3.6</v>
      </c>
      <c r="F34" s="17">
        <v>57.83</v>
      </c>
      <c r="G34" s="17">
        <f t="shared" ref="G34" si="4">ROUND(E34*F34,2)</f>
        <v>208.19</v>
      </c>
      <c r="H34" s="17">
        <f t="shared" ref="H34" si="5">ROUND(F34*$J$7,2)</f>
        <v>72.819999999999993</v>
      </c>
      <c r="I34" s="17">
        <f t="shared" ref="I34" si="6">ROUND(H34*E34,2)</f>
        <v>262.14999999999998</v>
      </c>
      <c r="J34" s="5" t="s">
        <v>478</v>
      </c>
      <c r="K34" s="5"/>
    </row>
    <row r="35" spans="1:11" s="6" customFormat="1" ht="15">
      <c r="A35" s="63" t="s">
        <v>67</v>
      </c>
      <c r="B35" s="68"/>
      <c r="C35" s="64" t="s">
        <v>379</v>
      </c>
      <c r="D35" s="65"/>
      <c r="E35" s="46"/>
      <c r="F35" s="47"/>
      <c r="G35" s="47">
        <f>ROUND(SUM(G36:G41),2)</f>
        <v>9306.2099999999991</v>
      </c>
      <c r="H35" s="47"/>
      <c r="I35" s="47">
        <f>ROUND(SUM(I36:I41),2)</f>
        <v>11718.68</v>
      </c>
      <c r="J35" s="7"/>
      <c r="K35" s="7"/>
    </row>
    <row r="36" spans="1:11" s="4" customFormat="1" ht="63.75">
      <c r="A36" s="53" t="s">
        <v>68</v>
      </c>
      <c r="B36" s="54" t="s">
        <v>138</v>
      </c>
      <c r="C36" s="55" t="s">
        <v>139</v>
      </c>
      <c r="D36" s="56" t="s">
        <v>122</v>
      </c>
      <c r="E36" s="16">
        <v>272.91000000000003</v>
      </c>
      <c r="F36" s="17">
        <v>3.25</v>
      </c>
      <c r="G36" s="17">
        <f t="shared" si="0"/>
        <v>886.96</v>
      </c>
      <c r="H36" s="17">
        <f t="shared" si="1"/>
        <v>4.09</v>
      </c>
      <c r="I36" s="17">
        <f t="shared" si="2"/>
        <v>1116.2</v>
      </c>
      <c r="J36" s="5" t="s">
        <v>477</v>
      </c>
      <c r="K36" s="5"/>
    </row>
    <row r="37" spans="1:11" s="4" customFormat="1" ht="42.75">
      <c r="A37" s="53" t="s">
        <v>69</v>
      </c>
      <c r="B37" s="53" t="s">
        <v>573</v>
      </c>
      <c r="C37" s="57" t="s">
        <v>574</v>
      </c>
      <c r="D37" s="56" t="s">
        <v>122</v>
      </c>
      <c r="E37" s="16">
        <v>10.98</v>
      </c>
      <c r="F37" s="17">
        <v>29.64</v>
      </c>
      <c r="G37" s="17">
        <f t="shared" si="0"/>
        <v>325.45</v>
      </c>
      <c r="H37" s="17">
        <f t="shared" si="1"/>
        <v>37.32</v>
      </c>
      <c r="I37" s="17">
        <f t="shared" si="2"/>
        <v>409.77</v>
      </c>
      <c r="J37" s="5"/>
      <c r="K37" s="5"/>
    </row>
    <row r="38" spans="1:11" s="4" customFormat="1" ht="71.25">
      <c r="A38" s="53" t="s">
        <v>70</v>
      </c>
      <c r="B38" s="54" t="s">
        <v>159</v>
      </c>
      <c r="C38" s="55" t="s">
        <v>160</v>
      </c>
      <c r="D38" s="56" t="s">
        <v>122</v>
      </c>
      <c r="E38" s="16">
        <v>225.41</v>
      </c>
      <c r="F38" s="17">
        <v>19.16</v>
      </c>
      <c r="G38" s="17">
        <f t="shared" si="0"/>
        <v>4318.8599999999997</v>
      </c>
      <c r="H38" s="17">
        <f t="shared" si="1"/>
        <v>24.13</v>
      </c>
      <c r="I38" s="17">
        <f t="shared" si="2"/>
        <v>5439.14</v>
      </c>
      <c r="J38" s="5" t="s">
        <v>477</v>
      </c>
      <c r="K38" s="5"/>
    </row>
    <row r="39" spans="1:11" s="4" customFormat="1" ht="57">
      <c r="A39" s="53" t="s">
        <v>161</v>
      </c>
      <c r="B39" s="54" t="s">
        <v>162</v>
      </c>
      <c r="C39" s="55" t="s">
        <v>163</v>
      </c>
      <c r="D39" s="56" t="s">
        <v>122</v>
      </c>
      <c r="E39" s="16">
        <v>38.1</v>
      </c>
      <c r="F39" s="17">
        <v>42.81</v>
      </c>
      <c r="G39" s="17">
        <f t="shared" si="0"/>
        <v>1631.06</v>
      </c>
      <c r="H39" s="17">
        <f t="shared" si="1"/>
        <v>53.91</v>
      </c>
      <c r="I39" s="17">
        <f t="shared" si="2"/>
        <v>2053.9699999999998</v>
      </c>
      <c r="J39" s="5"/>
      <c r="K39" s="5"/>
    </row>
    <row r="40" spans="1:11" s="4" customFormat="1" ht="42.75">
      <c r="A40" s="53" t="s">
        <v>164</v>
      </c>
      <c r="B40" s="54" t="s">
        <v>288</v>
      </c>
      <c r="C40" s="75" t="s">
        <v>289</v>
      </c>
      <c r="D40" s="56" t="s">
        <v>122</v>
      </c>
      <c r="E40" s="16">
        <v>39.380000000000003</v>
      </c>
      <c r="F40" s="17">
        <v>42.32</v>
      </c>
      <c r="G40" s="17">
        <f t="shared" si="0"/>
        <v>1666.56</v>
      </c>
      <c r="H40" s="17">
        <f t="shared" si="1"/>
        <v>53.29</v>
      </c>
      <c r="I40" s="17">
        <f t="shared" si="2"/>
        <v>2098.56</v>
      </c>
      <c r="J40" s="5"/>
      <c r="K40" s="5"/>
    </row>
    <row r="41" spans="1:11" s="6" customFormat="1" ht="57">
      <c r="A41" s="53" t="s">
        <v>165</v>
      </c>
      <c r="B41" s="54" t="s">
        <v>166</v>
      </c>
      <c r="C41" s="57" t="s">
        <v>167</v>
      </c>
      <c r="D41" s="56" t="s">
        <v>126</v>
      </c>
      <c r="E41" s="16">
        <v>0.78</v>
      </c>
      <c r="F41" s="17">
        <v>611.95000000000005</v>
      </c>
      <c r="G41" s="17">
        <f t="shared" si="0"/>
        <v>477.32</v>
      </c>
      <c r="H41" s="17">
        <f t="shared" si="1"/>
        <v>770.57</v>
      </c>
      <c r="I41" s="17">
        <f t="shared" si="2"/>
        <v>601.04</v>
      </c>
      <c r="J41" s="5" t="s">
        <v>470</v>
      </c>
      <c r="K41" s="7"/>
    </row>
    <row r="42" spans="1:11" s="4" customFormat="1" ht="15">
      <c r="A42" s="63" t="s">
        <v>71</v>
      </c>
      <c r="B42" s="68"/>
      <c r="C42" s="64" t="s">
        <v>75</v>
      </c>
      <c r="D42" s="65"/>
      <c r="E42" s="69"/>
      <c r="F42" s="67"/>
      <c r="G42" s="47">
        <f>ROUND(SUM(G43:G52),2)</f>
        <v>6401.85</v>
      </c>
      <c r="H42" s="47"/>
      <c r="I42" s="47">
        <f>ROUND(SUM(I43:I52),2)</f>
        <v>8061.24</v>
      </c>
      <c r="J42" s="5"/>
      <c r="K42" s="5"/>
    </row>
    <row r="43" spans="1:11" s="4" customFormat="1" ht="71.25">
      <c r="A43" s="53" t="s">
        <v>72</v>
      </c>
      <c r="B43" s="54" t="s">
        <v>168</v>
      </c>
      <c r="C43" s="80" t="s">
        <v>169</v>
      </c>
      <c r="D43" s="56" t="s">
        <v>56</v>
      </c>
      <c r="E43" s="16">
        <v>1</v>
      </c>
      <c r="F43" s="17">
        <v>224.95</v>
      </c>
      <c r="G43" s="17">
        <f t="shared" si="0"/>
        <v>224.95</v>
      </c>
      <c r="H43" s="17">
        <f t="shared" si="1"/>
        <v>283.26</v>
      </c>
      <c r="I43" s="17">
        <f t="shared" si="2"/>
        <v>283.26</v>
      </c>
      <c r="J43" s="5"/>
      <c r="K43" s="5"/>
    </row>
    <row r="44" spans="1:11" s="4" customFormat="1" ht="42.75">
      <c r="A44" s="53" t="s">
        <v>73</v>
      </c>
      <c r="B44" s="53" t="s">
        <v>580</v>
      </c>
      <c r="C44" s="57" t="s">
        <v>581</v>
      </c>
      <c r="D44" s="56" t="s">
        <v>56</v>
      </c>
      <c r="E44" s="16">
        <v>1</v>
      </c>
      <c r="F44" s="17">
        <v>23.95</v>
      </c>
      <c r="G44" s="17">
        <f t="shared" si="0"/>
        <v>23.95</v>
      </c>
      <c r="H44" s="17">
        <f t="shared" si="1"/>
        <v>30.16</v>
      </c>
      <c r="I44" s="17">
        <f t="shared" si="2"/>
        <v>30.16</v>
      </c>
      <c r="J44" s="5"/>
      <c r="K44" s="5"/>
    </row>
    <row r="45" spans="1:11" s="6" customFormat="1" ht="42.75">
      <c r="A45" s="53" t="s">
        <v>99</v>
      </c>
      <c r="B45" s="54" t="s">
        <v>602</v>
      </c>
      <c r="C45" s="80" t="s">
        <v>603</v>
      </c>
      <c r="D45" s="56" t="s">
        <v>56</v>
      </c>
      <c r="E45" s="16">
        <v>2</v>
      </c>
      <c r="F45" s="17">
        <v>533.82000000000005</v>
      </c>
      <c r="G45" s="17">
        <f t="shared" si="0"/>
        <v>1067.6400000000001</v>
      </c>
      <c r="H45" s="17">
        <f t="shared" si="1"/>
        <v>672.19</v>
      </c>
      <c r="I45" s="17">
        <f t="shared" si="2"/>
        <v>1344.38</v>
      </c>
      <c r="J45" s="202" t="s">
        <v>604</v>
      </c>
      <c r="K45" s="7"/>
    </row>
    <row r="46" spans="1:11" s="4" customFormat="1" ht="27" customHeight="1">
      <c r="A46" s="53" t="s">
        <v>103</v>
      </c>
      <c r="B46" s="54" t="s">
        <v>170</v>
      </c>
      <c r="C46" s="57" t="s">
        <v>171</v>
      </c>
      <c r="D46" s="56" t="s">
        <v>56</v>
      </c>
      <c r="E46" s="16">
        <v>2</v>
      </c>
      <c r="F46" s="17">
        <v>229.38</v>
      </c>
      <c r="G46" s="17">
        <f t="shared" si="0"/>
        <v>458.76</v>
      </c>
      <c r="H46" s="17">
        <f t="shared" si="1"/>
        <v>288.83999999999997</v>
      </c>
      <c r="I46" s="17">
        <f t="shared" si="2"/>
        <v>577.67999999999995</v>
      </c>
      <c r="J46" s="5"/>
      <c r="K46" s="5"/>
    </row>
    <row r="47" spans="1:11" s="4" customFormat="1" ht="42.75">
      <c r="A47" s="239" t="s">
        <v>172</v>
      </c>
      <c r="B47" s="53" t="s">
        <v>588</v>
      </c>
      <c r="C47" s="57" t="s">
        <v>589</v>
      </c>
      <c r="D47" s="56" t="s">
        <v>56</v>
      </c>
      <c r="E47" s="16">
        <v>2</v>
      </c>
      <c r="F47" s="17">
        <v>25.18</v>
      </c>
      <c r="G47" s="17">
        <f t="shared" si="0"/>
        <v>50.36</v>
      </c>
      <c r="H47" s="17">
        <f t="shared" si="1"/>
        <v>31.71</v>
      </c>
      <c r="I47" s="17">
        <f t="shared" si="2"/>
        <v>63.42</v>
      </c>
      <c r="J47" s="5"/>
      <c r="K47" s="5"/>
    </row>
    <row r="48" spans="1:11" s="4" customFormat="1" ht="30.75" customHeight="1">
      <c r="A48" s="53" t="s">
        <v>173</v>
      </c>
      <c r="B48" s="54" t="s">
        <v>174</v>
      </c>
      <c r="C48" s="57" t="s">
        <v>175</v>
      </c>
      <c r="D48" s="56" t="s">
        <v>56</v>
      </c>
      <c r="E48" s="16">
        <v>2</v>
      </c>
      <c r="F48" s="17">
        <v>63.57</v>
      </c>
      <c r="G48" s="17">
        <f t="shared" si="0"/>
        <v>127.14</v>
      </c>
      <c r="H48" s="17">
        <f t="shared" si="1"/>
        <v>80.05</v>
      </c>
      <c r="I48" s="17">
        <f t="shared" si="2"/>
        <v>160.1</v>
      </c>
      <c r="J48" s="5"/>
      <c r="K48" s="5"/>
    </row>
    <row r="49" spans="1:11" s="6" customFormat="1" ht="57">
      <c r="A49" s="53" t="s">
        <v>176</v>
      </c>
      <c r="B49" s="54" t="s">
        <v>177</v>
      </c>
      <c r="C49" s="55" t="s">
        <v>178</v>
      </c>
      <c r="D49" s="56" t="s">
        <v>56</v>
      </c>
      <c r="E49" s="16">
        <v>1</v>
      </c>
      <c r="F49" s="17">
        <v>74.92</v>
      </c>
      <c r="G49" s="17">
        <f t="shared" si="0"/>
        <v>74.92</v>
      </c>
      <c r="H49" s="17">
        <f t="shared" si="1"/>
        <v>94.34</v>
      </c>
      <c r="I49" s="17">
        <f t="shared" si="2"/>
        <v>94.34</v>
      </c>
      <c r="J49" s="7"/>
      <c r="K49" s="7"/>
    </row>
    <row r="50" spans="1:11" s="6" customFormat="1" ht="57">
      <c r="A50" s="53" t="s">
        <v>179</v>
      </c>
      <c r="B50" s="54" t="s">
        <v>274</v>
      </c>
      <c r="C50" s="55" t="s">
        <v>275</v>
      </c>
      <c r="D50" s="56" t="s">
        <v>56</v>
      </c>
      <c r="E50" s="16">
        <v>2</v>
      </c>
      <c r="F50" s="17">
        <v>74.739999999999995</v>
      </c>
      <c r="G50" s="17">
        <f t="shared" si="0"/>
        <v>149.47999999999999</v>
      </c>
      <c r="H50" s="17">
        <f t="shared" si="1"/>
        <v>94.11</v>
      </c>
      <c r="I50" s="17">
        <f t="shared" si="2"/>
        <v>188.22</v>
      </c>
      <c r="J50" s="202" t="s">
        <v>479</v>
      </c>
      <c r="K50" s="7"/>
    </row>
    <row r="51" spans="1:11" s="6" customFormat="1" ht="42.75">
      <c r="A51" s="53" t="s">
        <v>182</v>
      </c>
      <c r="B51" s="54" t="s">
        <v>180</v>
      </c>
      <c r="C51" s="57" t="s">
        <v>181</v>
      </c>
      <c r="D51" s="56" t="s">
        <v>122</v>
      </c>
      <c r="E51" s="16">
        <v>6.18</v>
      </c>
      <c r="F51" s="17">
        <v>567.41999999999996</v>
      </c>
      <c r="G51" s="17">
        <f t="shared" si="0"/>
        <v>3506.66</v>
      </c>
      <c r="H51" s="17">
        <f t="shared" si="1"/>
        <v>714.5</v>
      </c>
      <c r="I51" s="17">
        <f t="shared" si="2"/>
        <v>4415.6099999999997</v>
      </c>
      <c r="J51" s="7"/>
      <c r="K51" s="7"/>
    </row>
    <row r="52" spans="1:11" s="4" customFormat="1" ht="28.5">
      <c r="A52" s="239" t="s">
        <v>273</v>
      </c>
      <c r="B52" s="53" t="s">
        <v>590</v>
      </c>
      <c r="C52" s="55" t="s">
        <v>591</v>
      </c>
      <c r="D52" s="56" t="s">
        <v>122</v>
      </c>
      <c r="E52" s="16">
        <v>6.18</v>
      </c>
      <c r="F52" s="17">
        <v>116.18</v>
      </c>
      <c r="G52" s="17">
        <f t="shared" si="0"/>
        <v>717.99</v>
      </c>
      <c r="H52" s="17">
        <f t="shared" si="1"/>
        <v>146.29</v>
      </c>
      <c r="I52" s="17">
        <f t="shared" si="2"/>
        <v>904.07</v>
      </c>
      <c r="J52" s="5"/>
      <c r="K52" s="5"/>
    </row>
    <row r="53" spans="1:11" s="4" customFormat="1" ht="15">
      <c r="A53" s="63" t="s">
        <v>74</v>
      </c>
      <c r="B53" s="68"/>
      <c r="C53" s="64" t="s">
        <v>383</v>
      </c>
      <c r="D53" s="65"/>
      <c r="E53" s="69"/>
      <c r="F53" s="67"/>
      <c r="G53" s="47">
        <f>ROUND(SUM(G54:G56),2)</f>
        <v>3192.73</v>
      </c>
      <c r="H53" s="47"/>
      <c r="I53" s="47">
        <f>ROUND(SUM(I54:I56),2)</f>
        <v>4019.4</v>
      </c>
      <c r="J53" s="5"/>
      <c r="K53" s="5"/>
    </row>
    <row r="54" spans="1:11" s="6" customFormat="1" ht="63.75">
      <c r="A54" s="53" t="s">
        <v>76</v>
      </c>
      <c r="B54" s="54" t="s">
        <v>183</v>
      </c>
      <c r="C54" s="57" t="s">
        <v>184</v>
      </c>
      <c r="D54" s="56" t="s">
        <v>122</v>
      </c>
      <c r="E54" s="16">
        <v>214.43</v>
      </c>
      <c r="F54" s="17">
        <v>11.55</v>
      </c>
      <c r="G54" s="17">
        <f t="shared" si="0"/>
        <v>2476.67</v>
      </c>
      <c r="H54" s="17">
        <f t="shared" si="1"/>
        <v>14.54</v>
      </c>
      <c r="I54" s="17">
        <f t="shared" si="2"/>
        <v>3117.81</v>
      </c>
      <c r="J54" s="5" t="s">
        <v>477</v>
      </c>
      <c r="K54" s="7"/>
    </row>
    <row r="55" spans="1:11" s="4" customFormat="1" ht="46.5" customHeight="1">
      <c r="A55" s="53" t="s">
        <v>77</v>
      </c>
      <c r="B55" s="54" t="s">
        <v>293</v>
      </c>
      <c r="C55" s="57" t="s">
        <v>297</v>
      </c>
      <c r="D55" s="56" t="s">
        <v>122</v>
      </c>
      <c r="E55" s="23">
        <v>8.4</v>
      </c>
      <c r="F55" s="17">
        <v>10.72</v>
      </c>
      <c r="G55" s="17">
        <f t="shared" si="0"/>
        <v>90.05</v>
      </c>
      <c r="H55" s="17">
        <f t="shared" si="1"/>
        <v>13.5</v>
      </c>
      <c r="I55" s="17">
        <f t="shared" si="2"/>
        <v>113.4</v>
      </c>
      <c r="J55" s="5" t="s">
        <v>292</v>
      </c>
      <c r="K55" s="5"/>
    </row>
    <row r="56" spans="1:11" s="4" customFormat="1" ht="71.25">
      <c r="A56" s="53" t="s">
        <v>78</v>
      </c>
      <c r="B56" s="54" t="s">
        <v>294</v>
      </c>
      <c r="C56" s="57" t="s">
        <v>295</v>
      </c>
      <c r="D56" s="56" t="s">
        <v>122</v>
      </c>
      <c r="E56" s="23">
        <v>19.079999999999998</v>
      </c>
      <c r="F56" s="17">
        <v>32.81</v>
      </c>
      <c r="G56" s="17">
        <f t="shared" si="0"/>
        <v>626.01</v>
      </c>
      <c r="H56" s="17">
        <f t="shared" si="1"/>
        <v>41.31</v>
      </c>
      <c r="I56" s="17">
        <f t="shared" si="2"/>
        <v>788.19</v>
      </c>
      <c r="J56" s="5" t="s">
        <v>296</v>
      </c>
      <c r="K56" s="5"/>
    </row>
    <row r="57" spans="1:11" s="4" customFormat="1" ht="15">
      <c r="A57" s="63" t="s">
        <v>79</v>
      </c>
      <c r="B57" s="68"/>
      <c r="C57" s="64" t="s">
        <v>185</v>
      </c>
      <c r="D57" s="65"/>
      <c r="E57" s="69"/>
      <c r="F57" s="67"/>
      <c r="G57" s="47">
        <f>ROUND(SUM(G58:G70),2)</f>
        <v>3038.6</v>
      </c>
      <c r="H57" s="47"/>
      <c r="I57" s="47">
        <f>ROUND(SUM(I58:I70),2)</f>
        <v>3789.95</v>
      </c>
      <c r="J57" s="5"/>
      <c r="K57" s="5"/>
    </row>
    <row r="58" spans="1:11" s="6" customFormat="1" ht="28.5">
      <c r="A58" s="53" t="s">
        <v>80</v>
      </c>
      <c r="B58" s="53" t="s">
        <v>598</v>
      </c>
      <c r="C58" s="57" t="s">
        <v>599</v>
      </c>
      <c r="D58" s="56" t="s">
        <v>126</v>
      </c>
      <c r="E58" s="16">
        <v>5.03</v>
      </c>
      <c r="F58" s="17">
        <v>2.38</v>
      </c>
      <c r="G58" s="17">
        <f t="shared" si="0"/>
        <v>11.97</v>
      </c>
      <c r="H58" s="17">
        <f t="shared" si="1"/>
        <v>3</v>
      </c>
      <c r="I58" s="17">
        <f t="shared" si="2"/>
        <v>15.09</v>
      </c>
      <c r="J58" s="7"/>
      <c r="K58" s="7"/>
    </row>
    <row r="59" spans="1:11" s="4" customFormat="1" ht="69.75" customHeight="1">
      <c r="A59" s="53" t="s">
        <v>81</v>
      </c>
      <c r="B59" s="54" t="s">
        <v>298</v>
      </c>
      <c r="C59" s="57" t="s">
        <v>299</v>
      </c>
      <c r="D59" s="56" t="s">
        <v>56</v>
      </c>
      <c r="E59" s="16">
        <v>3</v>
      </c>
      <c r="F59" s="17">
        <v>467.51</v>
      </c>
      <c r="G59" s="17">
        <f t="shared" si="0"/>
        <v>1402.53</v>
      </c>
      <c r="H59" s="17">
        <f t="shared" si="1"/>
        <v>588.69000000000005</v>
      </c>
      <c r="I59" s="17">
        <f t="shared" si="2"/>
        <v>1766.07</v>
      </c>
      <c r="J59" s="5"/>
      <c r="K59" s="5"/>
    </row>
    <row r="60" spans="1:11" s="4" customFormat="1" ht="42.75">
      <c r="A60" s="53" t="s">
        <v>100</v>
      </c>
      <c r="B60" s="54" t="s">
        <v>186</v>
      </c>
      <c r="C60" s="57" t="s">
        <v>187</v>
      </c>
      <c r="D60" s="56" t="s">
        <v>126</v>
      </c>
      <c r="E60" s="16">
        <v>0.39</v>
      </c>
      <c r="F60" s="17">
        <v>459.85</v>
      </c>
      <c r="G60" s="17">
        <f t="shared" si="0"/>
        <v>179.34</v>
      </c>
      <c r="H60" s="17">
        <f t="shared" si="1"/>
        <v>579.04</v>
      </c>
      <c r="I60" s="17">
        <f t="shared" si="2"/>
        <v>225.83</v>
      </c>
      <c r="J60" s="5"/>
      <c r="K60" s="5"/>
    </row>
    <row r="61" spans="1:11" s="4" customFormat="1" ht="14.25">
      <c r="A61" s="53" t="s">
        <v>188</v>
      </c>
      <c r="B61" s="54" t="s">
        <v>189</v>
      </c>
      <c r="C61" s="55" t="s">
        <v>190</v>
      </c>
      <c r="D61" s="56" t="s">
        <v>191</v>
      </c>
      <c r="E61" s="16">
        <v>22.14</v>
      </c>
      <c r="F61" s="17">
        <v>10.91</v>
      </c>
      <c r="G61" s="17">
        <f t="shared" si="0"/>
        <v>241.55</v>
      </c>
      <c r="H61" s="17">
        <f>ROUND(F61*$K$7,2)</f>
        <v>12.1</v>
      </c>
      <c r="I61" s="17">
        <f t="shared" si="2"/>
        <v>267.89</v>
      </c>
      <c r="J61" s="5"/>
      <c r="K61" s="5"/>
    </row>
    <row r="62" spans="1:11" s="4" customFormat="1" ht="42.75">
      <c r="A62" s="53" t="s">
        <v>192</v>
      </c>
      <c r="B62" s="54" t="s">
        <v>300</v>
      </c>
      <c r="C62" s="75" t="s">
        <v>301</v>
      </c>
      <c r="D62" s="56" t="s">
        <v>126</v>
      </c>
      <c r="E62" s="16">
        <v>2.4300000000000002</v>
      </c>
      <c r="F62" s="17">
        <v>13.53</v>
      </c>
      <c r="G62" s="17">
        <f t="shared" si="0"/>
        <v>32.880000000000003</v>
      </c>
      <c r="H62" s="17">
        <f t="shared" si="1"/>
        <v>17.04</v>
      </c>
      <c r="I62" s="17">
        <f t="shared" si="2"/>
        <v>41.41</v>
      </c>
      <c r="J62" s="5"/>
      <c r="K62" s="5"/>
    </row>
    <row r="63" spans="1:11" s="4" customFormat="1" ht="57">
      <c r="A63" s="53" t="s">
        <v>193</v>
      </c>
      <c r="B63" s="54" t="s">
        <v>302</v>
      </c>
      <c r="C63" s="57" t="s">
        <v>303</v>
      </c>
      <c r="D63" s="56" t="s">
        <v>122</v>
      </c>
      <c r="E63" s="16">
        <v>2.35</v>
      </c>
      <c r="F63" s="17">
        <v>15.92</v>
      </c>
      <c r="G63" s="17">
        <f t="shared" si="0"/>
        <v>37.409999999999997</v>
      </c>
      <c r="H63" s="17">
        <f t="shared" si="1"/>
        <v>20.05</v>
      </c>
      <c r="I63" s="17">
        <f t="shared" si="2"/>
        <v>47.12</v>
      </c>
      <c r="J63" s="5"/>
      <c r="K63" s="5"/>
    </row>
    <row r="64" spans="1:11" s="6" customFormat="1" ht="42.75">
      <c r="A64" s="53" t="s">
        <v>194</v>
      </c>
      <c r="B64" s="54" t="s">
        <v>186</v>
      </c>
      <c r="C64" s="57" t="s">
        <v>195</v>
      </c>
      <c r="D64" s="56" t="s">
        <v>126</v>
      </c>
      <c r="E64" s="16">
        <v>0.3</v>
      </c>
      <c r="F64" s="17">
        <v>459.85</v>
      </c>
      <c r="G64" s="17">
        <f t="shared" si="0"/>
        <v>137.96</v>
      </c>
      <c r="H64" s="17">
        <f t="shared" si="1"/>
        <v>579.04</v>
      </c>
      <c r="I64" s="17">
        <f t="shared" si="2"/>
        <v>173.71</v>
      </c>
      <c r="J64" s="7"/>
      <c r="K64" s="7"/>
    </row>
    <row r="65" spans="1:11" s="6" customFormat="1" ht="42.75">
      <c r="A65" s="53" t="s">
        <v>196</v>
      </c>
      <c r="B65" s="54" t="s">
        <v>304</v>
      </c>
      <c r="C65" s="57" t="s">
        <v>305</v>
      </c>
      <c r="D65" s="56" t="s">
        <v>126</v>
      </c>
      <c r="E65" s="16">
        <v>0.3</v>
      </c>
      <c r="F65" s="17">
        <v>150.65</v>
      </c>
      <c r="G65" s="17">
        <f t="shared" si="0"/>
        <v>45.2</v>
      </c>
      <c r="H65" s="17">
        <f t="shared" si="1"/>
        <v>189.7</v>
      </c>
      <c r="I65" s="17">
        <f t="shared" si="2"/>
        <v>56.91</v>
      </c>
      <c r="J65" s="7"/>
      <c r="K65" s="7"/>
    </row>
    <row r="66" spans="1:11" s="4" customFormat="1" ht="57">
      <c r="A66" s="53" t="s">
        <v>197</v>
      </c>
      <c r="B66" s="72" t="s">
        <v>131</v>
      </c>
      <c r="C66" s="55" t="s">
        <v>199</v>
      </c>
      <c r="D66" s="56" t="s">
        <v>122</v>
      </c>
      <c r="E66" s="16">
        <v>8.9</v>
      </c>
      <c r="F66" s="17">
        <f>F19</f>
        <v>66.290000000000006</v>
      </c>
      <c r="G66" s="17">
        <f t="shared" si="0"/>
        <v>589.98</v>
      </c>
      <c r="H66" s="17">
        <f t="shared" si="1"/>
        <v>83.47</v>
      </c>
      <c r="I66" s="17">
        <f t="shared" si="2"/>
        <v>742.88</v>
      </c>
      <c r="J66" s="5" t="s">
        <v>308</v>
      </c>
      <c r="K66" s="5"/>
    </row>
    <row r="67" spans="1:11" s="4" customFormat="1" ht="57">
      <c r="A67" s="53" t="s">
        <v>200</v>
      </c>
      <c r="B67" s="54" t="s">
        <v>138</v>
      </c>
      <c r="C67" s="57" t="s">
        <v>201</v>
      </c>
      <c r="D67" s="56" t="s">
        <v>122</v>
      </c>
      <c r="E67" s="16">
        <v>8.1</v>
      </c>
      <c r="F67" s="17">
        <v>3.25</v>
      </c>
      <c r="G67" s="17">
        <f t="shared" si="0"/>
        <v>26.33</v>
      </c>
      <c r="H67" s="17">
        <f t="shared" si="1"/>
        <v>4.09</v>
      </c>
      <c r="I67" s="17">
        <f t="shared" si="2"/>
        <v>33.130000000000003</v>
      </c>
      <c r="J67" s="5"/>
      <c r="K67" s="5"/>
    </row>
    <row r="68" spans="1:11" s="4" customFormat="1" ht="42.75">
      <c r="A68" s="53" t="s">
        <v>202</v>
      </c>
      <c r="B68" s="54" t="s">
        <v>306</v>
      </c>
      <c r="C68" s="57" t="s">
        <v>307</v>
      </c>
      <c r="D68" s="56" t="s">
        <v>122</v>
      </c>
      <c r="E68" s="16">
        <v>9.7200000000000006</v>
      </c>
      <c r="F68" s="17">
        <v>21.75</v>
      </c>
      <c r="G68" s="17">
        <f t="shared" si="0"/>
        <v>211.41</v>
      </c>
      <c r="H68" s="17">
        <f t="shared" si="1"/>
        <v>27.39</v>
      </c>
      <c r="I68" s="17">
        <f t="shared" si="2"/>
        <v>266.23</v>
      </c>
      <c r="J68" s="5"/>
      <c r="K68" s="5"/>
    </row>
    <row r="69" spans="1:11" s="4" customFormat="1" ht="45" customHeight="1">
      <c r="A69" s="53" t="s">
        <v>203</v>
      </c>
      <c r="B69" s="54" t="s">
        <v>204</v>
      </c>
      <c r="C69" s="55" t="s">
        <v>205</v>
      </c>
      <c r="D69" s="56" t="s">
        <v>106</v>
      </c>
      <c r="E69" s="16">
        <v>3</v>
      </c>
      <c r="F69" s="17">
        <v>21.68</v>
      </c>
      <c r="G69" s="17">
        <f t="shared" si="0"/>
        <v>65.040000000000006</v>
      </c>
      <c r="H69" s="17">
        <f t="shared" si="1"/>
        <v>27.3</v>
      </c>
      <c r="I69" s="17">
        <f t="shared" si="2"/>
        <v>81.900000000000006</v>
      </c>
      <c r="J69" s="5"/>
      <c r="K69" s="5"/>
    </row>
    <row r="70" spans="1:11" s="4" customFormat="1" ht="57">
      <c r="A70" s="53" t="s">
        <v>206</v>
      </c>
      <c r="B70" s="54" t="s">
        <v>207</v>
      </c>
      <c r="C70" s="55" t="s">
        <v>208</v>
      </c>
      <c r="D70" s="56" t="s">
        <v>56</v>
      </c>
      <c r="E70" s="16">
        <v>2</v>
      </c>
      <c r="F70" s="17">
        <v>28.5</v>
      </c>
      <c r="G70" s="17">
        <f t="shared" si="0"/>
        <v>57</v>
      </c>
      <c r="H70" s="17">
        <f t="shared" si="1"/>
        <v>35.89</v>
      </c>
      <c r="I70" s="17">
        <f t="shared" si="2"/>
        <v>71.78</v>
      </c>
      <c r="J70" s="5"/>
      <c r="K70" s="5"/>
    </row>
    <row r="71" spans="1:11" s="6" customFormat="1" ht="15">
      <c r="A71" s="63" t="s">
        <v>82</v>
      </c>
      <c r="B71" s="68"/>
      <c r="C71" s="64" t="s">
        <v>209</v>
      </c>
      <c r="D71" s="65"/>
      <c r="E71" s="46"/>
      <c r="F71" s="47"/>
      <c r="G71" s="47">
        <f>ROUND(SUM(G72:G80),2)</f>
        <v>1683.92</v>
      </c>
      <c r="H71" s="47"/>
      <c r="I71" s="47">
        <f>ROUND(SUM(I72:I80),2)</f>
        <v>2086.27</v>
      </c>
      <c r="J71" s="7"/>
      <c r="K71" s="7"/>
    </row>
    <row r="72" spans="1:11" s="4" customFormat="1" ht="43.5" customHeight="1">
      <c r="A72" s="239" t="s">
        <v>83</v>
      </c>
      <c r="B72" s="53" t="s">
        <v>598</v>
      </c>
      <c r="C72" s="57" t="s">
        <v>599</v>
      </c>
      <c r="D72" s="56" t="s">
        <v>126</v>
      </c>
      <c r="E72" s="16">
        <v>9.4</v>
      </c>
      <c r="F72" s="17">
        <f>F58</f>
        <v>2.38</v>
      </c>
      <c r="G72" s="17">
        <f t="shared" si="0"/>
        <v>22.37</v>
      </c>
      <c r="H72" s="17">
        <f t="shared" si="1"/>
        <v>3</v>
      </c>
      <c r="I72" s="17">
        <f t="shared" si="2"/>
        <v>28.2</v>
      </c>
      <c r="J72" s="5" t="s">
        <v>308</v>
      </c>
      <c r="K72" s="5"/>
    </row>
    <row r="73" spans="1:11" s="4" customFormat="1" ht="27" customHeight="1">
      <c r="A73" s="53" t="s">
        <v>84</v>
      </c>
      <c r="B73" s="54" t="s">
        <v>128</v>
      </c>
      <c r="C73" s="57" t="s">
        <v>129</v>
      </c>
      <c r="D73" s="56" t="s">
        <v>126</v>
      </c>
      <c r="E73" s="16">
        <v>0.04</v>
      </c>
      <c r="F73" s="17">
        <f>F18</f>
        <v>306.68</v>
      </c>
      <c r="G73" s="17">
        <f t="shared" si="0"/>
        <v>12.27</v>
      </c>
      <c r="H73" s="17">
        <f t="shared" si="1"/>
        <v>386.17</v>
      </c>
      <c r="I73" s="17">
        <f t="shared" si="2"/>
        <v>15.45</v>
      </c>
      <c r="J73" s="5" t="s">
        <v>308</v>
      </c>
      <c r="K73" s="5"/>
    </row>
    <row r="74" spans="1:11" s="6" customFormat="1" ht="57">
      <c r="A74" s="53" t="s">
        <v>85</v>
      </c>
      <c r="B74" s="72" t="s">
        <v>131</v>
      </c>
      <c r="C74" s="55" t="s">
        <v>210</v>
      </c>
      <c r="D74" s="56" t="s">
        <v>122</v>
      </c>
      <c r="E74" s="16">
        <v>14.17</v>
      </c>
      <c r="F74" s="17">
        <f>F19</f>
        <v>66.290000000000006</v>
      </c>
      <c r="G74" s="17">
        <f t="shared" si="0"/>
        <v>939.33</v>
      </c>
      <c r="H74" s="17">
        <f t="shared" si="1"/>
        <v>83.47</v>
      </c>
      <c r="I74" s="17">
        <f t="shared" si="2"/>
        <v>1182.77</v>
      </c>
      <c r="J74" s="5" t="s">
        <v>308</v>
      </c>
      <c r="K74" s="7"/>
    </row>
    <row r="75" spans="1:11" s="4" customFormat="1" ht="14.25">
      <c r="A75" s="53" t="s">
        <v>211</v>
      </c>
      <c r="B75" s="54" t="s">
        <v>189</v>
      </c>
      <c r="C75" s="55" t="s">
        <v>190</v>
      </c>
      <c r="D75" s="56" t="s">
        <v>191</v>
      </c>
      <c r="E75" s="16">
        <v>20.84</v>
      </c>
      <c r="F75" s="17">
        <f>F61</f>
        <v>10.91</v>
      </c>
      <c r="G75" s="17">
        <f t="shared" si="0"/>
        <v>227.36</v>
      </c>
      <c r="H75" s="17">
        <f>ROUND(F75*$K$7,2)</f>
        <v>12.1</v>
      </c>
      <c r="I75" s="17">
        <f t="shared" si="2"/>
        <v>252.16</v>
      </c>
      <c r="J75" s="5" t="s">
        <v>308</v>
      </c>
      <c r="K75" s="5"/>
    </row>
    <row r="76" spans="1:11" s="4" customFormat="1" ht="42.75">
      <c r="A76" s="53" t="s">
        <v>212</v>
      </c>
      <c r="B76" s="54" t="s">
        <v>300</v>
      </c>
      <c r="C76" s="75" t="s">
        <v>301</v>
      </c>
      <c r="D76" s="56" t="s">
        <v>126</v>
      </c>
      <c r="E76" s="16">
        <v>3.73</v>
      </c>
      <c r="F76" s="17">
        <f>F62</f>
        <v>13.53</v>
      </c>
      <c r="G76" s="17">
        <f t="shared" ref="G76:G108" si="7">ROUND(E76*F76,2)</f>
        <v>50.47</v>
      </c>
      <c r="H76" s="17">
        <f t="shared" si="1"/>
        <v>17.04</v>
      </c>
      <c r="I76" s="17">
        <f t="shared" si="2"/>
        <v>63.56</v>
      </c>
      <c r="J76" s="5" t="s">
        <v>308</v>
      </c>
      <c r="K76" s="5"/>
    </row>
    <row r="77" spans="1:11" s="4" customFormat="1" ht="57">
      <c r="A77" s="53" t="s">
        <v>213</v>
      </c>
      <c r="B77" s="54" t="s">
        <v>302</v>
      </c>
      <c r="C77" s="57" t="s">
        <v>303</v>
      </c>
      <c r="D77" s="56" t="s">
        <v>122</v>
      </c>
      <c r="E77" s="16">
        <v>2.31</v>
      </c>
      <c r="F77" s="17">
        <f>F63</f>
        <v>15.92</v>
      </c>
      <c r="G77" s="17">
        <f t="shared" si="7"/>
        <v>36.78</v>
      </c>
      <c r="H77" s="17">
        <f t="shared" ref="H77:H108" si="8">ROUND(F77*$J$7,2)</f>
        <v>20.05</v>
      </c>
      <c r="I77" s="17">
        <f t="shared" ref="I77:I108" si="9">ROUND(H77*E77,2)</f>
        <v>46.32</v>
      </c>
      <c r="J77" s="5" t="s">
        <v>308</v>
      </c>
      <c r="K77" s="5"/>
    </row>
    <row r="78" spans="1:11" s="4" customFormat="1" ht="42.75">
      <c r="A78" s="53" t="s">
        <v>214</v>
      </c>
      <c r="B78" s="54" t="s">
        <v>186</v>
      </c>
      <c r="C78" s="57" t="s">
        <v>195</v>
      </c>
      <c r="D78" s="56" t="s">
        <v>126</v>
      </c>
      <c r="E78" s="16">
        <v>0.27</v>
      </c>
      <c r="F78" s="17">
        <f>F64</f>
        <v>459.85</v>
      </c>
      <c r="G78" s="17">
        <f t="shared" si="7"/>
        <v>124.16</v>
      </c>
      <c r="H78" s="17">
        <f t="shared" si="8"/>
        <v>579.04</v>
      </c>
      <c r="I78" s="17">
        <f t="shared" si="9"/>
        <v>156.34</v>
      </c>
      <c r="J78" s="5" t="s">
        <v>308</v>
      </c>
      <c r="K78" s="5"/>
    </row>
    <row r="79" spans="1:11" s="4" customFormat="1" ht="42.75">
      <c r="A79" s="53" t="s">
        <v>215</v>
      </c>
      <c r="B79" s="54" t="s">
        <v>304</v>
      </c>
      <c r="C79" s="57" t="s">
        <v>305</v>
      </c>
      <c r="D79" s="56" t="s">
        <v>126</v>
      </c>
      <c r="E79" s="16">
        <v>0.27</v>
      </c>
      <c r="F79" s="17">
        <f>F65</f>
        <v>150.65</v>
      </c>
      <c r="G79" s="17">
        <f t="shared" si="7"/>
        <v>40.68</v>
      </c>
      <c r="H79" s="17">
        <f t="shared" si="8"/>
        <v>189.7</v>
      </c>
      <c r="I79" s="17">
        <f t="shared" si="9"/>
        <v>51.22</v>
      </c>
      <c r="J79" s="5" t="s">
        <v>308</v>
      </c>
      <c r="K79" s="5"/>
    </row>
    <row r="80" spans="1:11" s="4" customFormat="1" ht="42.75">
      <c r="A80" s="53" t="s">
        <v>216</v>
      </c>
      <c r="B80" s="54" t="s">
        <v>310</v>
      </c>
      <c r="C80" s="57" t="s">
        <v>311</v>
      </c>
      <c r="D80" s="56" t="s">
        <v>126</v>
      </c>
      <c r="E80" s="16">
        <v>2.65</v>
      </c>
      <c r="F80" s="17">
        <v>86.98</v>
      </c>
      <c r="G80" s="17">
        <f t="shared" si="7"/>
        <v>230.5</v>
      </c>
      <c r="H80" s="17">
        <f t="shared" si="8"/>
        <v>109.53</v>
      </c>
      <c r="I80" s="17">
        <f t="shared" si="9"/>
        <v>290.25</v>
      </c>
      <c r="J80" s="5"/>
      <c r="K80" s="5"/>
    </row>
    <row r="81" spans="1:11" s="4" customFormat="1" ht="15">
      <c r="A81" s="63" t="s">
        <v>86</v>
      </c>
      <c r="B81" s="68"/>
      <c r="C81" s="64" t="s">
        <v>217</v>
      </c>
      <c r="D81" s="70"/>
      <c r="E81" s="71"/>
      <c r="F81" s="47"/>
      <c r="G81" s="47">
        <f>ROUND(SUM(G82:G90),2)</f>
        <v>2202.96</v>
      </c>
      <c r="H81" s="47"/>
      <c r="I81" s="47">
        <f>ROUND(SUM(I82:I90),2)</f>
        <v>2764.68</v>
      </c>
      <c r="J81" s="5"/>
      <c r="K81" s="5"/>
    </row>
    <row r="82" spans="1:11" s="4" customFormat="1" ht="57">
      <c r="A82" s="53" t="s">
        <v>87</v>
      </c>
      <c r="B82" s="72" t="s">
        <v>150</v>
      </c>
      <c r="C82" s="57" t="s">
        <v>219</v>
      </c>
      <c r="D82" s="56" t="s">
        <v>56</v>
      </c>
      <c r="E82" s="16">
        <v>5</v>
      </c>
      <c r="F82" s="17">
        <v>87.81</v>
      </c>
      <c r="G82" s="17">
        <f t="shared" si="7"/>
        <v>439.05</v>
      </c>
      <c r="H82" s="17">
        <f t="shared" si="8"/>
        <v>110.57</v>
      </c>
      <c r="I82" s="17">
        <f t="shared" si="9"/>
        <v>552.85</v>
      </c>
      <c r="J82" s="5"/>
      <c r="K82" s="5"/>
    </row>
    <row r="83" spans="1:11" s="4" customFormat="1" ht="28.5">
      <c r="A83" s="53" t="s">
        <v>88</v>
      </c>
      <c r="B83" s="54" t="s">
        <v>220</v>
      </c>
      <c r="C83" s="57" t="s">
        <v>221</v>
      </c>
      <c r="D83" s="56" t="s">
        <v>56</v>
      </c>
      <c r="E83" s="16">
        <v>1</v>
      </c>
      <c r="F83" s="17">
        <v>626.13</v>
      </c>
      <c r="G83" s="17">
        <f t="shared" si="7"/>
        <v>626.13</v>
      </c>
      <c r="H83" s="17">
        <f t="shared" si="8"/>
        <v>788.42</v>
      </c>
      <c r="I83" s="17">
        <f t="shared" si="9"/>
        <v>788.42</v>
      </c>
      <c r="J83" s="5"/>
      <c r="K83" s="5"/>
    </row>
    <row r="84" spans="1:11" s="4" customFormat="1" ht="28.5">
      <c r="A84" s="53" t="s">
        <v>89</v>
      </c>
      <c r="B84" s="72" t="s">
        <v>607</v>
      </c>
      <c r="C84" s="55" t="s">
        <v>608</v>
      </c>
      <c r="D84" s="56" t="s">
        <v>56</v>
      </c>
      <c r="E84" s="16">
        <v>1</v>
      </c>
      <c r="F84" s="17">
        <v>6.7</v>
      </c>
      <c r="G84" s="17">
        <f t="shared" si="7"/>
        <v>6.7</v>
      </c>
      <c r="H84" s="17">
        <f>ROUND(F84*$K$7,2)</f>
        <v>7.43</v>
      </c>
      <c r="I84" s="17">
        <f t="shared" si="9"/>
        <v>7.43</v>
      </c>
      <c r="J84" s="5"/>
      <c r="K84" s="5"/>
    </row>
    <row r="85" spans="1:11" s="4" customFormat="1" ht="28.5">
      <c r="A85" s="53" t="s">
        <v>222</v>
      </c>
      <c r="B85" s="54" t="s">
        <v>223</v>
      </c>
      <c r="C85" s="55" t="s">
        <v>224</v>
      </c>
      <c r="D85" s="56" t="s">
        <v>56</v>
      </c>
      <c r="E85" s="16">
        <v>1</v>
      </c>
      <c r="F85" s="17">
        <v>25.2</v>
      </c>
      <c r="G85" s="17">
        <f t="shared" si="7"/>
        <v>25.2</v>
      </c>
      <c r="H85" s="17">
        <f>ROUND(F85*$K$7,2)</f>
        <v>27.94</v>
      </c>
      <c r="I85" s="17">
        <f t="shared" si="9"/>
        <v>27.94</v>
      </c>
      <c r="J85" s="5"/>
      <c r="K85" s="5"/>
    </row>
    <row r="86" spans="1:11" s="4" customFormat="1" ht="28.5">
      <c r="A86" s="53" t="s">
        <v>225</v>
      </c>
      <c r="B86" s="54" t="s">
        <v>226</v>
      </c>
      <c r="C86" s="57" t="s">
        <v>227</v>
      </c>
      <c r="D86" s="56" t="s">
        <v>56</v>
      </c>
      <c r="E86" s="16">
        <v>1</v>
      </c>
      <c r="F86" s="17">
        <v>29.9</v>
      </c>
      <c r="G86" s="17">
        <f t="shared" si="7"/>
        <v>29.9</v>
      </c>
      <c r="H86" s="17">
        <f>ROUND(F86*$K$7,2)</f>
        <v>33.159999999999997</v>
      </c>
      <c r="I86" s="17">
        <f t="shared" si="9"/>
        <v>33.159999999999997</v>
      </c>
      <c r="J86" s="5"/>
      <c r="K86" s="5"/>
    </row>
    <row r="87" spans="1:11" s="4" customFormat="1" ht="42.75">
      <c r="A87" s="53" t="s">
        <v>228</v>
      </c>
      <c r="B87" s="54" t="s">
        <v>229</v>
      </c>
      <c r="C87" s="57" t="s">
        <v>118</v>
      </c>
      <c r="D87" s="56" t="s">
        <v>56</v>
      </c>
      <c r="E87" s="16">
        <v>1</v>
      </c>
      <c r="F87" s="17">
        <v>384.03</v>
      </c>
      <c r="G87" s="17">
        <f t="shared" si="7"/>
        <v>384.03</v>
      </c>
      <c r="H87" s="17">
        <f t="shared" si="8"/>
        <v>483.57</v>
      </c>
      <c r="I87" s="17">
        <f t="shared" si="9"/>
        <v>483.57</v>
      </c>
      <c r="J87" s="5"/>
      <c r="K87" s="5"/>
    </row>
    <row r="88" spans="1:11" s="4" customFormat="1" ht="85.5">
      <c r="A88" s="53" t="s">
        <v>230</v>
      </c>
      <c r="B88" s="54" t="s">
        <v>231</v>
      </c>
      <c r="C88" s="57" t="s">
        <v>232</v>
      </c>
      <c r="D88" s="56" t="s">
        <v>56</v>
      </c>
      <c r="E88" s="16">
        <v>1</v>
      </c>
      <c r="F88" s="17">
        <v>189.3</v>
      </c>
      <c r="G88" s="17">
        <f t="shared" si="7"/>
        <v>189.3</v>
      </c>
      <c r="H88" s="17">
        <f t="shared" si="8"/>
        <v>238.37</v>
      </c>
      <c r="I88" s="17">
        <f t="shared" si="9"/>
        <v>238.37</v>
      </c>
      <c r="J88" s="5"/>
      <c r="K88" s="5"/>
    </row>
    <row r="89" spans="1:11" s="4" customFormat="1" ht="85.5">
      <c r="A89" s="53" t="s">
        <v>233</v>
      </c>
      <c r="B89" s="54" t="s">
        <v>234</v>
      </c>
      <c r="C89" s="57" t="s">
        <v>235</v>
      </c>
      <c r="D89" s="56" t="s">
        <v>56</v>
      </c>
      <c r="E89" s="16">
        <v>1</v>
      </c>
      <c r="F89" s="17">
        <v>273.42</v>
      </c>
      <c r="G89" s="17">
        <f t="shared" si="7"/>
        <v>273.42</v>
      </c>
      <c r="H89" s="17">
        <f t="shared" si="8"/>
        <v>344.29</v>
      </c>
      <c r="I89" s="17">
        <f t="shared" si="9"/>
        <v>344.29</v>
      </c>
      <c r="J89" s="5"/>
      <c r="K89" s="5"/>
    </row>
    <row r="90" spans="1:11" s="4" customFormat="1" ht="71.25">
      <c r="A90" s="53" t="s">
        <v>236</v>
      </c>
      <c r="B90" s="54" t="s">
        <v>237</v>
      </c>
      <c r="C90" s="57" t="s">
        <v>369</v>
      </c>
      <c r="D90" s="56" t="s">
        <v>56</v>
      </c>
      <c r="E90" s="16">
        <v>1</v>
      </c>
      <c r="F90" s="17">
        <v>229.23</v>
      </c>
      <c r="G90" s="17">
        <f t="shared" si="7"/>
        <v>229.23</v>
      </c>
      <c r="H90" s="17">
        <f t="shared" si="8"/>
        <v>288.64999999999998</v>
      </c>
      <c r="I90" s="17">
        <f t="shared" si="9"/>
        <v>288.64999999999998</v>
      </c>
      <c r="J90" s="5"/>
      <c r="K90" s="5"/>
    </row>
    <row r="91" spans="1:11" s="4" customFormat="1" ht="15">
      <c r="A91" s="63" t="s">
        <v>238</v>
      </c>
      <c r="B91" s="68"/>
      <c r="C91" s="64" t="s">
        <v>239</v>
      </c>
      <c r="D91" s="65"/>
      <c r="E91" s="69"/>
      <c r="F91" s="67"/>
      <c r="G91" s="47">
        <f>ROUND(SUM(G92:G98),2)</f>
        <v>490.94</v>
      </c>
      <c r="H91" s="47"/>
      <c r="I91" s="47">
        <f>ROUND(SUM(I92:I98),2)</f>
        <v>618.17999999999995</v>
      </c>
      <c r="J91" s="5"/>
      <c r="K91" s="5"/>
    </row>
    <row r="92" spans="1:11" s="4" customFormat="1" ht="42.75">
      <c r="A92" s="53" t="s">
        <v>240</v>
      </c>
      <c r="B92" s="54" t="s">
        <v>241</v>
      </c>
      <c r="C92" s="57" t="s">
        <v>242</v>
      </c>
      <c r="D92" s="56" t="s">
        <v>106</v>
      </c>
      <c r="E92" s="16">
        <v>6.4</v>
      </c>
      <c r="F92" s="17">
        <v>25.52</v>
      </c>
      <c r="G92" s="17">
        <f t="shared" si="7"/>
        <v>163.33000000000001</v>
      </c>
      <c r="H92" s="17">
        <f t="shared" si="8"/>
        <v>32.130000000000003</v>
      </c>
      <c r="I92" s="17">
        <f t="shared" si="9"/>
        <v>205.63</v>
      </c>
      <c r="J92" s="5"/>
      <c r="K92" s="5"/>
    </row>
    <row r="93" spans="1:11" s="4" customFormat="1" ht="42.75">
      <c r="A93" s="53" t="s">
        <v>243</v>
      </c>
      <c r="B93" s="54" t="s">
        <v>244</v>
      </c>
      <c r="C93" s="57" t="s">
        <v>245</v>
      </c>
      <c r="D93" s="56" t="s">
        <v>106</v>
      </c>
      <c r="E93" s="16">
        <v>9.5</v>
      </c>
      <c r="F93" s="17">
        <v>11.18</v>
      </c>
      <c r="G93" s="17">
        <f t="shared" si="7"/>
        <v>106.21</v>
      </c>
      <c r="H93" s="17">
        <f t="shared" si="8"/>
        <v>14.08</v>
      </c>
      <c r="I93" s="17">
        <f t="shared" si="9"/>
        <v>133.76</v>
      </c>
      <c r="J93" s="5"/>
      <c r="K93" s="5"/>
    </row>
    <row r="94" spans="1:11" s="4" customFormat="1" ht="57">
      <c r="A94" s="53" t="s">
        <v>246</v>
      </c>
      <c r="B94" s="54" t="s">
        <v>247</v>
      </c>
      <c r="C94" s="57" t="s">
        <v>248</v>
      </c>
      <c r="D94" s="56" t="s">
        <v>56</v>
      </c>
      <c r="E94" s="16">
        <v>1</v>
      </c>
      <c r="F94" s="17">
        <v>28.89</v>
      </c>
      <c r="G94" s="17">
        <f t="shared" si="7"/>
        <v>28.89</v>
      </c>
      <c r="H94" s="17">
        <f t="shared" si="8"/>
        <v>36.380000000000003</v>
      </c>
      <c r="I94" s="17">
        <f t="shared" si="9"/>
        <v>36.380000000000003</v>
      </c>
      <c r="J94" s="5"/>
      <c r="K94" s="5"/>
    </row>
    <row r="95" spans="1:11" s="4" customFormat="1" ht="57">
      <c r="A95" s="53" t="s">
        <v>249</v>
      </c>
      <c r="B95" s="54" t="s">
        <v>250</v>
      </c>
      <c r="C95" s="57" t="s">
        <v>370</v>
      </c>
      <c r="D95" s="56" t="s">
        <v>56</v>
      </c>
      <c r="E95" s="16">
        <v>3</v>
      </c>
      <c r="F95" s="17">
        <v>8.65</v>
      </c>
      <c r="G95" s="17">
        <f t="shared" si="7"/>
        <v>25.95</v>
      </c>
      <c r="H95" s="17">
        <f t="shared" si="8"/>
        <v>10.89</v>
      </c>
      <c r="I95" s="17">
        <f t="shared" si="9"/>
        <v>32.67</v>
      </c>
      <c r="J95" s="5"/>
      <c r="K95" s="5"/>
    </row>
    <row r="96" spans="1:11" s="4" customFormat="1" ht="57">
      <c r="A96" s="53" t="s">
        <v>251</v>
      </c>
      <c r="B96" s="54" t="s">
        <v>252</v>
      </c>
      <c r="C96" s="57" t="s">
        <v>253</v>
      </c>
      <c r="D96" s="56" t="s">
        <v>56</v>
      </c>
      <c r="E96" s="16">
        <v>2</v>
      </c>
      <c r="F96" s="17">
        <v>16.47</v>
      </c>
      <c r="G96" s="17">
        <f t="shared" si="7"/>
        <v>32.94</v>
      </c>
      <c r="H96" s="17">
        <f t="shared" si="8"/>
        <v>20.74</v>
      </c>
      <c r="I96" s="17">
        <f t="shared" si="9"/>
        <v>41.48</v>
      </c>
      <c r="J96" s="5"/>
      <c r="K96" s="5"/>
    </row>
    <row r="97" spans="1:11" s="4" customFormat="1" ht="71.25">
      <c r="A97" s="53" t="s">
        <v>254</v>
      </c>
      <c r="B97" s="54" t="s">
        <v>255</v>
      </c>
      <c r="C97" s="57" t="s">
        <v>256</v>
      </c>
      <c r="D97" s="56" t="s">
        <v>56</v>
      </c>
      <c r="E97" s="16">
        <v>1</v>
      </c>
      <c r="F97" s="17">
        <v>19.940000000000001</v>
      </c>
      <c r="G97" s="17">
        <f t="shared" si="7"/>
        <v>19.940000000000001</v>
      </c>
      <c r="H97" s="17">
        <f t="shared" si="8"/>
        <v>25.11</v>
      </c>
      <c r="I97" s="17">
        <f t="shared" si="9"/>
        <v>25.11</v>
      </c>
      <c r="J97" s="5"/>
      <c r="K97" s="5"/>
    </row>
    <row r="98" spans="1:11" s="4" customFormat="1" ht="42.75">
      <c r="A98" s="53" t="s">
        <v>257</v>
      </c>
      <c r="B98" s="54" t="s">
        <v>371</v>
      </c>
      <c r="C98" s="57" t="s">
        <v>372</v>
      </c>
      <c r="D98" s="56" t="s">
        <v>56</v>
      </c>
      <c r="E98" s="16">
        <v>1</v>
      </c>
      <c r="F98" s="17">
        <v>113.68</v>
      </c>
      <c r="G98" s="17">
        <f t="shared" si="7"/>
        <v>113.68</v>
      </c>
      <c r="H98" s="17">
        <f t="shared" si="8"/>
        <v>143.15</v>
      </c>
      <c r="I98" s="17">
        <f t="shared" si="9"/>
        <v>143.15</v>
      </c>
      <c r="J98" s="5"/>
      <c r="K98" s="5"/>
    </row>
    <row r="99" spans="1:11" s="4" customFormat="1" ht="15">
      <c r="A99" s="63" t="s">
        <v>91</v>
      </c>
      <c r="B99" s="68"/>
      <c r="C99" s="64" t="s">
        <v>90</v>
      </c>
      <c r="D99" s="65"/>
      <c r="E99" s="71"/>
      <c r="F99" s="47"/>
      <c r="G99" s="47">
        <f>ROUND(SUM(G100:G106),2)</f>
        <v>3352.62</v>
      </c>
      <c r="H99" s="47"/>
      <c r="I99" s="47">
        <f>ROUND(SUM(I100:I106),2)</f>
        <v>4221.63</v>
      </c>
      <c r="J99" s="5"/>
      <c r="K99" s="5"/>
    </row>
    <row r="100" spans="1:11" s="4" customFormat="1" ht="57">
      <c r="A100" s="53" t="s">
        <v>92</v>
      </c>
      <c r="B100" s="54" t="s">
        <v>373</v>
      </c>
      <c r="C100" s="57" t="s">
        <v>374</v>
      </c>
      <c r="D100" s="56" t="s">
        <v>56</v>
      </c>
      <c r="E100" s="16">
        <v>1</v>
      </c>
      <c r="F100" s="17">
        <v>1173.1500000000001</v>
      </c>
      <c r="G100" s="17">
        <f t="shared" si="7"/>
        <v>1173.1500000000001</v>
      </c>
      <c r="H100" s="17">
        <f t="shared" si="8"/>
        <v>1477.23</v>
      </c>
      <c r="I100" s="17">
        <f t="shared" si="9"/>
        <v>1477.23</v>
      </c>
      <c r="J100" s="5"/>
      <c r="K100" s="5"/>
    </row>
    <row r="101" spans="1:11" s="4" customFormat="1" ht="42.75">
      <c r="A101" s="53" t="s">
        <v>93</v>
      </c>
      <c r="B101" s="54" t="s">
        <v>375</v>
      </c>
      <c r="C101" s="57" t="s">
        <v>376</v>
      </c>
      <c r="D101" s="56" t="s">
        <v>56</v>
      </c>
      <c r="E101" s="16">
        <v>1</v>
      </c>
      <c r="F101" s="17">
        <v>78</v>
      </c>
      <c r="G101" s="17">
        <f t="shared" si="7"/>
        <v>78</v>
      </c>
      <c r="H101" s="17">
        <f t="shared" si="8"/>
        <v>98.22</v>
      </c>
      <c r="I101" s="17">
        <f t="shared" si="9"/>
        <v>98.22</v>
      </c>
      <c r="J101" s="5"/>
      <c r="K101" s="5"/>
    </row>
    <row r="102" spans="1:11" s="4" customFormat="1" ht="42.75">
      <c r="A102" s="53" t="s">
        <v>258</v>
      </c>
      <c r="B102" s="54" t="s">
        <v>377</v>
      </c>
      <c r="C102" s="57" t="s">
        <v>378</v>
      </c>
      <c r="D102" s="56" t="s">
        <v>56</v>
      </c>
      <c r="E102" s="16">
        <v>1</v>
      </c>
      <c r="F102" s="17">
        <v>39.79</v>
      </c>
      <c r="G102" s="17">
        <f t="shared" si="7"/>
        <v>39.79</v>
      </c>
      <c r="H102" s="17">
        <f t="shared" si="8"/>
        <v>50.1</v>
      </c>
      <c r="I102" s="17">
        <f t="shared" si="9"/>
        <v>50.1</v>
      </c>
      <c r="J102" s="5"/>
      <c r="K102" s="5"/>
    </row>
    <row r="103" spans="1:11" s="4" customFormat="1" ht="42.75">
      <c r="A103" s="53" t="s">
        <v>259</v>
      </c>
      <c r="B103" s="54" t="s">
        <v>260</v>
      </c>
      <c r="C103" s="57" t="s">
        <v>261</v>
      </c>
      <c r="D103" s="56" t="s">
        <v>56</v>
      </c>
      <c r="E103" s="16">
        <v>2</v>
      </c>
      <c r="F103" s="17">
        <v>11.19</v>
      </c>
      <c r="G103" s="17">
        <f t="shared" si="7"/>
        <v>22.38</v>
      </c>
      <c r="H103" s="17">
        <f t="shared" si="8"/>
        <v>14.09</v>
      </c>
      <c r="I103" s="17">
        <f t="shared" si="9"/>
        <v>28.18</v>
      </c>
      <c r="J103" s="5"/>
      <c r="K103" s="5"/>
    </row>
    <row r="104" spans="1:11" s="4" customFormat="1" ht="57">
      <c r="A104" s="53" t="s">
        <v>262</v>
      </c>
      <c r="B104" s="54" t="s">
        <v>264</v>
      </c>
      <c r="C104" s="57" t="s">
        <v>265</v>
      </c>
      <c r="D104" s="56" t="s">
        <v>56</v>
      </c>
      <c r="E104" s="16">
        <v>8</v>
      </c>
      <c r="F104" s="17">
        <v>145.6</v>
      </c>
      <c r="G104" s="17">
        <f t="shared" si="7"/>
        <v>1164.8</v>
      </c>
      <c r="H104" s="17">
        <f t="shared" si="8"/>
        <v>183.34</v>
      </c>
      <c r="I104" s="17">
        <f t="shared" si="9"/>
        <v>1466.72</v>
      </c>
      <c r="J104" s="5"/>
      <c r="K104" s="5"/>
    </row>
    <row r="105" spans="1:11" s="4" customFormat="1" ht="71.25">
      <c r="A105" s="53" t="s">
        <v>263</v>
      </c>
      <c r="B105" s="54" t="s">
        <v>267</v>
      </c>
      <c r="C105" s="57" t="s">
        <v>119</v>
      </c>
      <c r="D105" s="56" t="s">
        <v>56</v>
      </c>
      <c r="E105" s="16">
        <v>6</v>
      </c>
      <c r="F105" s="17">
        <v>115.11</v>
      </c>
      <c r="G105" s="17">
        <f t="shared" si="7"/>
        <v>690.66</v>
      </c>
      <c r="H105" s="17">
        <f t="shared" si="8"/>
        <v>144.94999999999999</v>
      </c>
      <c r="I105" s="17">
        <f t="shared" si="9"/>
        <v>869.7</v>
      </c>
      <c r="J105" s="5"/>
      <c r="K105" s="5"/>
    </row>
    <row r="106" spans="1:11" s="4" customFormat="1" ht="42.75">
      <c r="A106" s="53" t="s">
        <v>266</v>
      </c>
      <c r="B106" s="54" t="s">
        <v>268</v>
      </c>
      <c r="C106" s="57" t="s">
        <v>382</v>
      </c>
      <c r="D106" s="56" t="s">
        <v>56</v>
      </c>
      <c r="E106" s="16">
        <v>6</v>
      </c>
      <c r="F106" s="17">
        <v>30.64</v>
      </c>
      <c r="G106" s="17">
        <f t="shared" si="7"/>
        <v>183.84</v>
      </c>
      <c r="H106" s="17">
        <f t="shared" si="8"/>
        <v>38.58</v>
      </c>
      <c r="I106" s="17">
        <f t="shared" si="9"/>
        <v>231.48</v>
      </c>
      <c r="J106" s="5"/>
      <c r="K106" s="5"/>
    </row>
    <row r="107" spans="1:11" s="4" customFormat="1" ht="15">
      <c r="A107" s="63" t="s">
        <v>101</v>
      </c>
      <c r="B107" s="68"/>
      <c r="C107" s="64" t="s">
        <v>269</v>
      </c>
      <c r="D107" s="65"/>
      <c r="E107" s="71"/>
      <c r="F107" s="47"/>
      <c r="G107" s="47">
        <f>G108</f>
        <v>109.75</v>
      </c>
      <c r="H107" s="47"/>
      <c r="I107" s="47">
        <f>I108</f>
        <v>138.09</v>
      </c>
      <c r="J107" s="5"/>
      <c r="K107" s="5"/>
    </row>
    <row r="108" spans="1:11" s="4" customFormat="1" ht="28.5">
      <c r="A108" s="53" t="s">
        <v>102</v>
      </c>
      <c r="B108" s="54" t="s">
        <v>380</v>
      </c>
      <c r="C108" s="57" t="s">
        <v>381</v>
      </c>
      <c r="D108" s="56" t="s">
        <v>122</v>
      </c>
      <c r="E108" s="16">
        <v>44.98</v>
      </c>
      <c r="F108" s="17">
        <v>2.44</v>
      </c>
      <c r="G108" s="17">
        <f t="shared" si="7"/>
        <v>109.75</v>
      </c>
      <c r="H108" s="17">
        <f t="shared" si="8"/>
        <v>3.07</v>
      </c>
      <c r="I108" s="17">
        <f t="shared" si="9"/>
        <v>138.09</v>
      </c>
      <c r="J108" s="5"/>
      <c r="K108" s="5"/>
    </row>
    <row r="109" spans="1:11">
      <c r="A109" s="326" t="s">
        <v>27</v>
      </c>
      <c r="B109" s="327"/>
      <c r="C109" s="327"/>
      <c r="D109" s="327"/>
      <c r="E109" s="327"/>
      <c r="F109" s="327"/>
      <c r="G109" s="18">
        <f>ROUND((SUM(G9:G108)/2),2)</f>
        <v>48237.86</v>
      </c>
      <c r="H109" s="18"/>
      <c r="I109" s="18">
        <f>ROUND((SUM(I9:I108)/2),2)</f>
        <v>60660.95</v>
      </c>
      <c r="J109" s="8"/>
      <c r="K109" s="8"/>
    </row>
    <row r="110" spans="1:11">
      <c r="A110" s="326" t="s">
        <v>384</v>
      </c>
      <c r="B110" s="327"/>
      <c r="C110" s="327"/>
      <c r="D110" s="327"/>
      <c r="E110" s="327"/>
      <c r="F110" s="327"/>
      <c r="G110" s="18">
        <f>ROUND(((G109-G61-G75-G85-G86-G84)*0.2592),2)</f>
        <v>12365.69</v>
      </c>
      <c r="H110" s="19"/>
      <c r="I110" s="20"/>
      <c r="J110" s="8"/>
      <c r="K110" s="8"/>
    </row>
    <row r="111" spans="1:11">
      <c r="A111" s="326" t="s">
        <v>385</v>
      </c>
      <c r="B111" s="327"/>
      <c r="C111" s="327"/>
      <c r="D111" s="327"/>
      <c r="E111" s="327"/>
      <c r="F111" s="327"/>
      <c r="G111" s="18">
        <f>ROUND(((G61+G75+G85+G86+G84)*0.1089),2)</f>
        <v>57.79</v>
      </c>
      <c r="H111" s="19"/>
      <c r="I111" s="20"/>
      <c r="J111" s="8"/>
      <c r="K111" s="8"/>
    </row>
    <row r="112" spans="1:11">
      <c r="A112" s="326" t="s">
        <v>11</v>
      </c>
      <c r="B112" s="327"/>
      <c r="C112" s="327"/>
      <c r="D112" s="327"/>
      <c r="E112" s="327"/>
      <c r="F112" s="327"/>
      <c r="G112" s="18">
        <f>ROUND((G109+G110+G111),2)-0.33</f>
        <v>60661.009999999995</v>
      </c>
      <c r="H112" s="18"/>
      <c r="I112" s="18">
        <f>I109+I110</f>
        <v>60660.95</v>
      </c>
      <c r="J112" s="8"/>
      <c r="K112" s="8"/>
    </row>
    <row r="113" spans="1:9">
      <c r="A113" s="352" t="s">
        <v>642</v>
      </c>
      <c r="B113" s="352"/>
      <c r="C113" s="352"/>
      <c r="D113" s="350">
        <f>G112</f>
        <v>60661.009999999995</v>
      </c>
      <c r="E113" s="350"/>
      <c r="F113" s="348" t="s">
        <v>672</v>
      </c>
      <c r="G113" s="348"/>
      <c r="H113" s="348"/>
      <c r="I113" s="348"/>
    </row>
    <row r="114" spans="1:9">
      <c r="A114" s="353"/>
      <c r="B114" s="353"/>
      <c r="C114" s="353"/>
      <c r="D114" s="351"/>
      <c r="E114" s="351"/>
      <c r="F114" s="349"/>
      <c r="G114" s="349"/>
      <c r="H114" s="349"/>
      <c r="I114" s="349"/>
    </row>
    <row r="116" spans="1:9">
      <c r="I116" s="271">
        <f>G112*5</f>
        <v>303305.05</v>
      </c>
    </row>
  </sheetData>
  <mergeCells count="20">
    <mergeCell ref="A110:F110"/>
    <mergeCell ref="A111:F111"/>
    <mergeCell ref="A112:F112"/>
    <mergeCell ref="A113:C114"/>
    <mergeCell ref="D113:E114"/>
    <mergeCell ref="F113:I114"/>
    <mergeCell ref="A109:F109"/>
    <mergeCell ref="C1:G1"/>
    <mergeCell ref="H1:I2"/>
    <mergeCell ref="C2:G2"/>
    <mergeCell ref="A3:B3"/>
    <mergeCell ref="D3:I3"/>
    <mergeCell ref="A4:B4"/>
    <mergeCell ref="E4:F4"/>
    <mergeCell ref="H4:I4"/>
    <mergeCell ref="A5:B5"/>
    <mergeCell ref="E5:F5"/>
    <mergeCell ref="H5:I5"/>
    <mergeCell ref="A6:I6"/>
    <mergeCell ref="A7:I7"/>
  </mergeCells>
  <pageMargins left="0.59055118110236227" right="0.19685039370078741" top="0.59055118110236227" bottom="0.78740157480314965" header="0.31496062992125984" footer="0.31496062992125984"/>
  <pageSetup paperSize="9" scale="57" fitToHeight="0" orientation="portrait" verticalDpi="300" r:id="rId1"/>
  <colBreaks count="1" manualBreakCount="1">
    <brk id="9" max="21" man="1"/>
  </colBreaks>
  <drawing r:id="rId2"/>
</worksheet>
</file>

<file path=xl/worksheets/sheet6.xml><?xml version="1.0" encoding="utf-8"?>
<worksheet xmlns="http://schemas.openxmlformats.org/spreadsheetml/2006/main" xmlns:r="http://schemas.openxmlformats.org/officeDocument/2006/relationships">
  <sheetPr>
    <tabColor rgb="FFFFFF00"/>
    <pageSetUpPr fitToPage="1"/>
  </sheetPr>
  <dimension ref="A1:J438"/>
  <sheetViews>
    <sheetView view="pageBreakPreview" topLeftCell="A418" zoomScaleNormal="85" zoomScaleSheetLayoutView="100" workbookViewId="0">
      <selection activeCell="A432" sqref="A432"/>
    </sheetView>
  </sheetViews>
  <sheetFormatPr defaultRowHeight="12.75"/>
  <cols>
    <col min="1" max="1" width="6.140625" style="1" bestFit="1" customWidth="1"/>
    <col min="2" max="2" width="15.85546875" style="2" customWidth="1"/>
    <col min="3" max="3" width="53.5703125" style="1" customWidth="1"/>
    <col min="4" max="4" width="8" style="1" bestFit="1" customWidth="1"/>
    <col min="5" max="8" width="10.5703125" style="1" customWidth="1"/>
    <col min="9" max="9" width="13" style="1" customWidth="1"/>
    <col min="10" max="16384" width="9.140625" style="1"/>
  </cols>
  <sheetData>
    <row r="1" spans="1:10" ht="22.5" customHeight="1">
      <c r="A1" s="151"/>
      <c r="B1" s="152"/>
      <c r="C1" s="354" t="s">
        <v>12</v>
      </c>
      <c r="D1" s="354"/>
      <c r="E1" s="354"/>
      <c r="F1" s="354"/>
      <c r="G1" s="354"/>
      <c r="H1" s="354"/>
      <c r="I1" s="356"/>
    </row>
    <row r="2" spans="1:10" ht="22.5" customHeight="1">
      <c r="A2" s="153"/>
      <c r="B2" s="154"/>
      <c r="C2" s="355" t="s">
        <v>8</v>
      </c>
      <c r="D2" s="355"/>
      <c r="E2" s="355"/>
      <c r="F2" s="355"/>
      <c r="G2" s="355"/>
      <c r="H2" s="355"/>
      <c r="I2" s="357"/>
    </row>
    <row r="3" spans="1:10" ht="69" customHeight="1">
      <c r="A3" s="359" t="s">
        <v>16</v>
      </c>
      <c r="B3" s="360"/>
      <c r="C3" s="155" t="s">
        <v>15</v>
      </c>
      <c r="D3" s="361" t="s">
        <v>386</v>
      </c>
      <c r="E3" s="361"/>
      <c r="F3" s="361"/>
      <c r="G3" s="361"/>
      <c r="H3" s="361"/>
      <c r="I3" s="361"/>
    </row>
    <row r="4" spans="1:10" ht="28.5">
      <c r="A4" s="362" t="s">
        <v>17</v>
      </c>
      <c r="B4" s="363"/>
      <c r="C4" s="156" t="s">
        <v>120</v>
      </c>
      <c r="D4" s="364" t="s">
        <v>1</v>
      </c>
      <c r="E4" s="365"/>
      <c r="F4" s="364" t="s">
        <v>19</v>
      </c>
      <c r="G4" s="365"/>
      <c r="H4" s="366" t="s">
        <v>0</v>
      </c>
      <c r="I4" s="367"/>
    </row>
    <row r="5" spans="1:10" ht="60.75" customHeight="1">
      <c r="A5" s="359" t="s">
        <v>18</v>
      </c>
      <c r="B5" s="360"/>
      <c r="C5" s="157" t="s">
        <v>271</v>
      </c>
      <c r="D5" s="368" t="s">
        <v>387</v>
      </c>
      <c r="E5" s="369"/>
      <c r="F5" s="370" t="s">
        <v>405</v>
      </c>
      <c r="G5" s="371"/>
      <c r="H5" s="372">
        <v>44310</v>
      </c>
      <c r="I5" s="373"/>
    </row>
    <row r="6" spans="1:10" ht="15">
      <c r="A6" s="374"/>
      <c r="B6" s="375"/>
      <c r="C6" s="375"/>
      <c r="D6" s="376"/>
      <c r="E6" s="376"/>
      <c r="F6" s="376"/>
      <c r="G6" s="376"/>
      <c r="H6" s="376"/>
      <c r="I6" s="377"/>
    </row>
    <row r="7" spans="1:10" ht="15">
      <c r="A7" s="358" t="s">
        <v>634</v>
      </c>
      <c r="B7" s="358"/>
      <c r="C7" s="358"/>
      <c r="D7" s="358"/>
      <c r="E7" s="358"/>
      <c r="F7" s="358"/>
      <c r="G7" s="358"/>
      <c r="H7" s="358"/>
      <c r="I7" s="358"/>
    </row>
    <row r="8" spans="1:10" ht="45">
      <c r="A8" s="158" t="s">
        <v>2</v>
      </c>
      <c r="B8" s="158" t="s">
        <v>20</v>
      </c>
      <c r="C8" s="159" t="s">
        <v>28</v>
      </c>
      <c r="D8" s="160" t="s">
        <v>3</v>
      </c>
      <c r="E8" s="161" t="s">
        <v>13</v>
      </c>
      <c r="F8" s="161" t="s">
        <v>4</v>
      </c>
      <c r="G8" s="161" t="s">
        <v>5</v>
      </c>
      <c r="H8" s="161" t="s">
        <v>6</v>
      </c>
      <c r="I8" s="161" t="s">
        <v>7</v>
      </c>
    </row>
    <row r="9" spans="1:10" s="6" customFormat="1" ht="15">
      <c r="A9" s="162" t="s">
        <v>9</v>
      </c>
      <c r="B9" s="162"/>
      <c r="C9" s="163" t="s">
        <v>39</v>
      </c>
      <c r="D9" s="164"/>
      <c r="E9" s="165"/>
      <c r="F9" s="165"/>
      <c r="G9" s="165"/>
      <c r="H9" s="165"/>
      <c r="I9" s="165"/>
    </row>
    <row r="10" spans="1:10" s="4" customFormat="1" ht="30">
      <c r="A10" s="166" t="s">
        <v>10</v>
      </c>
      <c r="B10" s="148" t="s">
        <v>276</v>
      </c>
      <c r="C10" s="149" t="s">
        <v>277</v>
      </c>
      <c r="D10" s="150" t="s">
        <v>122</v>
      </c>
      <c r="E10" s="171"/>
      <c r="F10" s="171"/>
      <c r="G10" s="171"/>
      <c r="H10" s="171"/>
      <c r="I10" s="171">
        <f>SUM(I11:I11)</f>
        <v>133.54499999999999</v>
      </c>
    </row>
    <row r="11" spans="1:10" s="25" customFormat="1" ht="15">
      <c r="A11" s="180"/>
      <c r="B11" s="180"/>
      <c r="C11" s="181" t="s">
        <v>389</v>
      </c>
      <c r="D11" s="182"/>
      <c r="E11" s="172">
        <v>15.35</v>
      </c>
      <c r="F11" s="172">
        <v>8.6999999999999993</v>
      </c>
      <c r="G11" s="172"/>
      <c r="H11" s="172"/>
      <c r="I11" s="172">
        <f>PRODUCT(E11:H11)</f>
        <v>133.54499999999999</v>
      </c>
      <c r="J11" s="26"/>
    </row>
    <row r="12" spans="1:10" s="4" customFormat="1" ht="15">
      <c r="A12" s="183"/>
      <c r="B12" s="183"/>
      <c r="C12" s="184"/>
      <c r="D12" s="185"/>
      <c r="E12" s="171"/>
      <c r="F12" s="171"/>
      <c r="G12" s="171"/>
      <c r="H12" s="171"/>
      <c r="I12" s="173"/>
    </row>
    <row r="13" spans="1:10" s="4" customFormat="1" ht="60">
      <c r="A13" s="167" t="s">
        <v>31</v>
      </c>
      <c r="B13" s="168" t="s">
        <v>548</v>
      </c>
      <c r="C13" s="169" t="s">
        <v>546</v>
      </c>
      <c r="D13" s="150" t="s">
        <v>122</v>
      </c>
      <c r="E13" s="171"/>
      <c r="F13" s="171"/>
      <c r="G13" s="171"/>
      <c r="H13" s="171"/>
      <c r="I13" s="171">
        <f>I14</f>
        <v>44.981999999999999</v>
      </c>
    </row>
    <row r="14" spans="1:10" s="25" customFormat="1" ht="15">
      <c r="A14" s="180"/>
      <c r="B14" s="180"/>
      <c r="C14" s="181" t="s">
        <v>556</v>
      </c>
      <c r="D14" s="182"/>
      <c r="E14" s="172">
        <v>5.95</v>
      </c>
      <c r="F14" s="172">
        <v>7.56</v>
      </c>
      <c r="G14" s="172"/>
      <c r="H14" s="172"/>
      <c r="I14" s="172">
        <f>PRODUCT(E14:H14)</f>
        <v>44.981999999999999</v>
      </c>
      <c r="J14" s="26"/>
    </row>
    <row r="15" spans="1:10" s="4" customFormat="1" ht="15">
      <c r="A15" s="183"/>
      <c r="B15" s="183"/>
      <c r="C15" s="184"/>
      <c r="D15" s="185"/>
      <c r="E15" s="171"/>
      <c r="F15" s="171"/>
      <c r="G15" s="171"/>
      <c r="H15" s="171"/>
      <c r="I15" s="173"/>
    </row>
    <row r="16" spans="1:10" s="6" customFormat="1" ht="15">
      <c r="A16" s="63" t="s">
        <v>34</v>
      </c>
      <c r="B16" s="63"/>
      <c r="C16" s="64" t="s">
        <v>123</v>
      </c>
      <c r="D16" s="70"/>
      <c r="E16" s="165"/>
      <c r="F16" s="165"/>
      <c r="G16" s="165"/>
      <c r="H16" s="165"/>
      <c r="I16" s="165"/>
    </row>
    <row r="17" spans="1:10" s="4" customFormat="1" ht="45">
      <c r="A17" s="167" t="s">
        <v>35</v>
      </c>
      <c r="B17" s="168" t="s">
        <v>124</v>
      </c>
      <c r="C17" s="169" t="s">
        <v>125</v>
      </c>
      <c r="D17" s="150" t="s">
        <v>122</v>
      </c>
      <c r="E17" s="171"/>
      <c r="F17" s="171"/>
      <c r="G17" s="171"/>
      <c r="H17" s="171"/>
      <c r="I17" s="171">
        <f>SUM(I18:I18)</f>
        <v>44.981999999999999</v>
      </c>
    </row>
    <row r="18" spans="1:10" s="4" customFormat="1" ht="15">
      <c r="A18" s="166"/>
      <c r="B18" s="166"/>
      <c r="C18" s="186" t="s">
        <v>390</v>
      </c>
      <c r="D18" s="187"/>
      <c r="E18" s="173">
        <v>7.56</v>
      </c>
      <c r="F18" s="173">
        <v>5.95</v>
      </c>
      <c r="G18" s="171"/>
      <c r="H18" s="171"/>
      <c r="I18" s="173">
        <f>PRODUCT(E18:H18)</f>
        <v>44.981999999999999</v>
      </c>
    </row>
    <row r="19" spans="1:10" s="4" customFormat="1" ht="15">
      <c r="A19" s="183"/>
      <c r="B19" s="183"/>
      <c r="C19" s="184"/>
      <c r="D19" s="185"/>
      <c r="E19" s="171"/>
      <c r="F19" s="171"/>
      <c r="G19" s="171"/>
      <c r="H19" s="171"/>
      <c r="I19" s="173"/>
    </row>
    <row r="20" spans="1:10" s="4" customFormat="1" ht="75">
      <c r="A20" s="167" t="s">
        <v>36</v>
      </c>
      <c r="B20" s="168" t="s">
        <v>278</v>
      </c>
      <c r="C20" s="169" t="s">
        <v>279</v>
      </c>
      <c r="D20" s="150" t="s">
        <v>126</v>
      </c>
      <c r="E20" s="171"/>
      <c r="F20" s="171"/>
      <c r="G20" s="171"/>
      <c r="H20" s="171"/>
      <c r="I20" s="171">
        <f>SUM(I21:I23)</f>
        <v>1.6193519999999999</v>
      </c>
    </row>
    <row r="21" spans="1:10" s="4" customFormat="1" ht="30">
      <c r="A21" s="166"/>
      <c r="B21" s="166"/>
      <c r="C21" s="186" t="s">
        <v>391</v>
      </c>
      <c r="D21" s="187"/>
      <c r="E21" s="171" t="s">
        <v>392</v>
      </c>
      <c r="F21" s="171" t="s">
        <v>393</v>
      </c>
      <c r="G21" s="171"/>
      <c r="H21" s="171"/>
      <c r="I21" s="173"/>
    </row>
    <row r="22" spans="1:10" s="4" customFormat="1" ht="15">
      <c r="A22" s="166"/>
      <c r="B22" s="166"/>
      <c r="C22" s="186"/>
      <c r="D22" s="187"/>
      <c r="E22" s="173">
        <f>I17</f>
        <v>44.981999999999999</v>
      </c>
      <c r="F22" s="173">
        <v>36</v>
      </c>
      <c r="G22" s="173"/>
      <c r="H22" s="173"/>
      <c r="I22" s="173">
        <f>E22*F22/1000</f>
        <v>1.6193519999999999</v>
      </c>
    </row>
    <row r="23" spans="1:10" s="4" customFormat="1" ht="15">
      <c r="A23" s="183"/>
      <c r="B23" s="183"/>
      <c r="C23" s="184"/>
      <c r="D23" s="185"/>
      <c r="E23" s="171"/>
      <c r="F23" s="171"/>
      <c r="G23" s="171"/>
      <c r="H23" s="171"/>
      <c r="I23" s="173"/>
    </row>
    <row r="24" spans="1:10" s="4" customFormat="1" ht="45">
      <c r="A24" s="167" t="s">
        <v>37</v>
      </c>
      <c r="B24" s="168" t="s">
        <v>558</v>
      </c>
      <c r="C24" s="169" t="s">
        <v>557</v>
      </c>
      <c r="D24" s="150" t="s">
        <v>126</v>
      </c>
      <c r="E24" s="174"/>
      <c r="F24" s="174"/>
      <c r="G24" s="174"/>
      <c r="H24" s="174"/>
      <c r="I24" s="174">
        <f>I26</f>
        <v>2.1051576000000001</v>
      </c>
    </row>
    <row r="25" spans="1:10" s="25" customFormat="1" ht="30">
      <c r="A25" s="166"/>
      <c r="B25" s="166"/>
      <c r="C25" s="186" t="s">
        <v>394</v>
      </c>
      <c r="D25" s="189"/>
      <c r="E25" s="171" t="s">
        <v>392</v>
      </c>
      <c r="F25" s="171" t="s">
        <v>393</v>
      </c>
      <c r="G25" s="174" t="s">
        <v>395</v>
      </c>
      <c r="H25" s="174"/>
      <c r="I25" s="174"/>
    </row>
    <row r="26" spans="1:10" s="25" customFormat="1" ht="15">
      <c r="A26" s="180"/>
      <c r="B26" s="180"/>
      <c r="C26" s="181"/>
      <c r="D26" s="182"/>
      <c r="E26" s="173">
        <f>I17</f>
        <v>44.981999999999999</v>
      </c>
      <c r="F26" s="173">
        <v>36</v>
      </c>
      <c r="G26" s="172"/>
      <c r="H26" s="172"/>
      <c r="I26" s="172">
        <f>E26*F26*1.3/1000</f>
        <v>2.1051576000000001</v>
      </c>
      <c r="J26" s="26"/>
    </row>
    <row r="27" spans="1:10" s="4" customFormat="1" ht="15">
      <c r="A27" s="183"/>
      <c r="B27" s="183"/>
      <c r="C27" s="184"/>
      <c r="D27" s="185"/>
      <c r="E27" s="171"/>
      <c r="F27" s="171"/>
      <c r="G27" s="171"/>
      <c r="H27" s="171"/>
      <c r="I27" s="173"/>
    </row>
    <row r="28" spans="1:10" s="6" customFormat="1" ht="15">
      <c r="A28" s="63" t="s">
        <v>59</v>
      </c>
      <c r="B28" s="63"/>
      <c r="C28" s="64" t="s">
        <v>127</v>
      </c>
      <c r="D28" s="70"/>
      <c r="E28" s="165"/>
      <c r="F28" s="165"/>
      <c r="G28" s="165"/>
      <c r="H28" s="165"/>
      <c r="I28" s="165"/>
    </row>
    <row r="29" spans="1:10" s="4" customFormat="1" ht="15">
      <c r="A29" s="167" t="s">
        <v>62</v>
      </c>
      <c r="B29" s="167" t="s">
        <v>562</v>
      </c>
      <c r="C29" s="149" t="s">
        <v>563</v>
      </c>
      <c r="D29" s="150" t="s">
        <v>126</v>
      </c>
      <c r="E29" s="174"/>
      <c r="F29" s="174"/>
      <c r="G29" s="174"/>
      <c r="H29" s="174"/>
      <c r="I29" s="174">
        <f>SUM(I30:I34)</f>
        <v>9.1760000000000019</v>
      </c>
    </row>
    <row r="30" spans="1:10" s="25" customFormat="1" ht="15">
      <c r="A30" s="166"/>
      <c r="B30" s="166"/>
      <c r="C30" s="188"/>
      <c r="D30" s="189"/>
      <c r="E30" s="172">
        <v>7.56</v>
      </c>
      <c r="F30" s="172">
        <v>0.4</v>
      </c>
      <c r="G30" s="172">
        <v>0.5</v>
      </c>
      <c r="H30" s="172">
        <v>2</v>
      </c>
      <c r="I30" s="172">
        <f>PRODUCT(E30:H30)</f>
        <v>3.024</v>
      </c>
    </row>
    <row r="31" spans="1:10" s="25" customFormat="1" ht="15">
      <c r="A31" s="166"/>
      <c r="B31" s="166"/>
      <c r="C31" s="188"/>
      <c r="D31" s="189"/>
      <c r="E31" s="172">
        <v>5.65</v>
      </c>
      <c r="F31" s="172">
        <v>0.4</v>
      </c>
      <c r="G31" s="172">
        <v>0.5</v>
      </c>
      <c r="H31" s="172">
        <v>2</v>
      </c>
      <c r="I31" s="172">
        <f>PRODUCT(E31:H31)</f>
        <v>2.2600000000000002</v>
      </c>
    </row>
    <row r="32" spans="1:10" s="25" customFormat="1" ht="15">
      <c r="A32" s="166"/>
      <c r="B32" s="166"/>
      <c r="C32" s="188"/>
      <c r="D32" s="189"/>
      <c r="E32" s="172">
        <v>7.26</v>
      </c>
      <c r="F32" s="172">
        <v>0.4</v>
      </c>
      <c r="G32" s="172">
        <v>0.5</v>
      </c>
      <c r="H32" s="172">
        <v>1</v>
      </c>
      <c r="I32" s="172">
        <f>PRODUCT(E32:H32)</f>
        <v>1.452</v>
      </c>
    </row>
    <row r="33" spans="1:10" s="25" customFormat="1" ht="15">
      <c r="A33" s="180"/>
      <c r="B33" s="180"/>
      <c r="C33" s="181"/>
      <c r="D33" s="182"/>
      <c r="E33" s="172">
        <v>1.2</v>
      </c>
      <c r="F33" s="172">
        <v>0.4</v>
      </c>
      <c r="G33" s="172">
        <v>0.5</v>
      </c>
      <c r="H33" s="172">
        <v>1</v>
      </c>
      <c r="I33" s="172">
        <f>PRODUCT(E33:H33)</f>
        <v>0.24</v>
      </c>
      <c r="J33" s="26"/>
    </row>
    <row r="34" spans="1:10" s="25" customFormat="1" ht="15">
      <c r="A34" s="180"/>
      <c r="B34" s="180"/>
      <c r="C34" s="181"/>
      <c r="D34" s="182"/>
      <c r="E34" s="172">
        <v>2.75</v>
      </c>
      <c r="F34" s="172">
        <v>0.4</v>
      </c>
      <c r="G34" s="172">
        <v>0.5</v>
      </c>
      <c r="H34" s="172">
        <v>4</v>
      </c>
      <c r="I34" s="172">
        <f>PRODUCT(E34:H34)</f>
        <v>2.2000000000000002</v>
      </c>
      <c r="J34" s="26"/>
    </row>
    <row r="35" spans="1:10" s="4" customFormat="1" ht="15">
      <c r="A35" s="183"/>
      <c r="B35" s="183"/>
      <c r="C35" s="184"/>
      <c r="D35" s="185"/>
      <c r="E35" s="171"/>
      <c r="F35" s="171"/>
      <c r="G35" s="171"/>
      <c r="H35" s="171"/>
      <c r="I35" s="173"/>
    </row>
    <row r="36" spans="1:10" s="4" customFormat="1" ht="60">
      <c r="A36" s="167" t="s">
        <v>63</v>
      </c>
      <c r="B36" s="168" t="s">
        <v>128</v>
      </c>
      <c r="C36" s="169" t="s">
        <v>129</v>
      </c>
      <c r="D36" s="150" t="s">
        <v>126</v>
      </c>
      <c r="E36" s="171"/>
      <c r="F36" s="171"/>
      <c r="G36" s="171"/>
      <c r="H36" s="171"/>
      <c r="I36" s="171">
        <f>SUM(I37:I41)</f>
        <v>0.91759999999999997</v>
      </c>
    </row>
    <row r="37" spans="1:10" s="25" customFormat="1" ht="15">
      <c r="A37" s="166"/>
      <c r="B37" s="166"/>
      <c r="C37" s="188"/>
      <c r="D37" s="189"/>
      <c r="E37" s="172">
        <v>7.56</v>
      </c>
      <c r="F37" s="172">
        <v>0.4</v>
      </c>
      <c r="G37" s="172">
        <v>0.05</v>
      </c>
      <c r="H37" s="172">
        <v>2</v>
      </c>
      <c r="I37" s="172">
        <f>PRODUCT(E37:H37)</f>
        <v>0.3024</v>
      </c>
    </row>
    <row r="38" spans="1:10" s="25" customFormat="1" ht="15">
      <c r="A38" s="166"/>
      <c r="B38" s="166"/>
      <c r="C38" s="188"/>
      <c r="D38" s="189"/>
      <c r="E38" s="172">
        <v>5.65</v>
      </c>
      <c r="F38" s="172">
        <v>0.4</v>
      </c>
      <c r="G38" s="172">
        <v>0.05</v>
      </c>
      <c r="H38" s="172">
        <v>2</v>
      </c>
      <c r="I38" s="172">
        <f>PRODUCT(E38:H38)</f>
        <v>0.22600000000000003</v>
      </c>
    </row>
    <row r="39" spans="1:10" s="25" customFormat="1" ht="15">
      <c r="A39" s="166"/>
      <c r="B39" s="166"/>
      <c r="C39" s="188"/>
      <c r="D39" s="189"/>
      <c r="E39" s="172">
        <v>7.26</v>
      </c>
      <c r="F39" s="172">
        <v>0.4</v>
      </c>
      <c r="G39" s="172">
        <v>0.05</v>
      </c>
      <c r="H39" s="172">
        <v>1</v>
      </c>
      <c r="I39" s="172">
        <f>PRODUCT(E39:H39)</f>
        <v>0.1452</v>
      </c>
    </row>
    <row r="40" spans="1:10" s="25" customFormat="1" ht="15">
      <c r="A40" s="180"/>
      <c r="B40" s="180"/>
      <c r="C40" s="181"/>
      <c r="D40" s="182"/>
      <c r="E40" s="172">
        <v>1.2</v>
      </c>
      <c r="F40" s="172">
        <v>0.4</v>
      </c>
      <c r="G40" s="172">
        <v>0.05</v>
      </c>
      <c r="H40" s="172">
        <v>1</v>
      </c>
      <c r="I40" s="172">
        <f>PRODUCT(E40:H40)</f>
        <v>2.4E-2</v>
      </c>
      <c r="J40" s="26"/>
    </row>
    <row r="41" spans="1:10" s="25" customFormat="1" ht="15">
      <c r="A41" s="180"/>
      <c r="B41" s="180"/>
      <c r="C41" s="181"/>
      <c r="D41" s="182"/>
      <c r="E41" s="172">
        <v>2.75</v>
      </c>
      <c r="F41" s="172">
        <v>0.4</v>
      </c>
      <c r="G41" s="172">
        <v>0.05</v>
      </c>
      <c r="H41" s="172">
        <v>4</v>
      </c>
      <c r="I41" s="172">
        <f>PRODUCT(E41:H41)</f>
        <v>0.22000000000000003</v>
      </c>
      <c r="J41" s="26"/>
    </row>
    <row r="42" spans="1:10" s="4" customFormat="1" ht="15">
      <c r="A42" s="183"/>
      <c r="B42" s="183"/>
      <c r="C42" s="184"/>
      <c r="D42" s="185"/>
      <c r="E42" s="171"/>
      <c r="F42" s="171"/>
      <c r="G42" s="171"/>
      <c r="H42" s="171"/>
      <c r="I42" s="173"/>
    </row>
    <row r="43" spans="1:10" s="4" customFormat="1" ht="75">
      <c r="A43" s="167" t="s">
        <v>130</v>
      </c>
      <c r="B43" s="168" t="s">
        <v>131</v>
      </c>
      <c r="C43" s="170" t="s">
        <v>132</v>
      </c>
      <c r="D43" s="150" t="s">
        <v>122</v>
      </c>
      <c r="E43" s="171"/>
      <c r="F43" s="171"/>
      <c r="G43" s="171"/>
      <c r="H43" s="171"/>
      <c r="I43" s="171">
        <f>SUM(I44:I49)</f>
        <v>22.276799999999998</v>
      </c>
    </row>
    <row r="44" spans="1:10" s="25" customFormat="1" ht="15">
      <c r="A44" s="166"/>
      <c r="B44" s="166"/>
      <c r="C44" s="188"/>
      <c r="D44" s="189"/>
      <c r="E44" s="172">
        <v>7.56</v>
      </c>
      <c r="F44" s="172"/>
      <c r="G44" s="172">
        <v>0.51</v>
      </c>
      <c r="H44" s="172">
        <v>2</v>
      </c>
      <c r="I44" s="172">
        <f t="shared" ref="I44:I49" si="0">PRODUCT(E44:H44)</f>
        <v>7.7111999999999998</v>
      </c>
    </row>
    <row r="45" spans="1:10" s="25" customFormat="1" ht="15">
      <c r="A45" s="166"/>
      <c r="B45" s="166"/>
      <c r="C45" s="188"/>
      <c r="D45" s="189"/>
      <c r="E45" s="172">
        <v>5.65</v>
      </c>
      <c r="F45" s="172"/>
      <c r="G45" s="172">
        <v>0.51</v>
      </c>
      <c r="H45" s="172">
        <v>2</v>
      </c>
      <c r="I45" s="172">
        <f t="shared" si="0"/>
        <v>5.7630000000000008</v>
      </c>
    </row>
    <row r="46" spans="1:10" s="25" customFormat="1" ht="15">
      <c r="A46" s="166"/>
      <c r="B46" s="166"/>
      <c r="C46" s="188"/>
      <c r="D46" s="189"/>
      <c r="E46" s="172">
        <v>7.26</v>
      </c>
      <c r="F46" s="172"/>
      <c r="G46" s="172">
        <v>0.51</v>
      </c>
      <c r="H46" s="172">
        <v>1</v>
      </c>
      <c r="I46" s="172">
        <f t="shared" si="0"/>
        <v>3.7025999999999999</v>
      </c>
    </row>
    <row r="47" spans="1:10" s="25" customFormat="1" ht="15">
      <c r="A47" s="180"/>
      <c r="B47" s="180"/>
      <c r="C47" s="181"/>
      <c r="D47" s="182"/>
      <c r="E47" s="172">
        <v>1.2</v>
      </c>
      <c r="F47" s="172"/>
      <c r="G47" s="172">
        <v>0.51</v>
      </c>
      <c r="H47" s="172">
        <v>1</v>
      </c>
      <c r="I47" s="172">
        <f t="shared" si="0"/>
        <v>0.61199999999999999</v>
      </c>
      <c r="J47" s="26"/>
    </row>
    <row r="48" spans="1:10" s="25" customFormat="1" ht="15">
      <c r="A48" s="180"/>
      <c r="B48" s="180"/>
      <c r="C48" s="181"/>
      <c r="D48" s="182"/>
      <c r="E48" s="172">
        <v>2.75</v>
      </c>
      <c r="F48" s="172"/>
      <c r="G48" s="172">
        <v>0.51</v>
      </c>
      <c r="H48" s="172">
        <v>4</v>
      </c>
      <c r="I48" s="172">
        <f t="shared" si="0"/>
        <v>5.61</v>
      </c>
      <c r="J48" s="26"/>
    </row>
    <row r="49" spans="1:10" s="25" customFormat="1" ht="15">
      <c r="A49" s="180"/>
      <c r="B49" s="180"/>
      <c r="C49" s="181" t="s">
        <v>396</v>
      </c>
      <c r="D49" s="182"/>
      <c r="E49" s="172">
        <v>-0.2</v>
      </c>
      <c r="F49" s="172"/>
      <c r="G49" s="172">
        <v>0.51</v>
      </c>
      <c r="H49" s="172">
        <v>11</v>
      </c>
      <c r="I49" s="172">
        <f t="shared" si="0"/>
        <v>-1.1220000000000001</v>
      </c>
      <c r="J49" s="26"/>
    </row>
    <row r="50" spans="1:10" s="4" customFormat="1" ht="15">
      <c r="A50" s="183"/>
      <c r="B50" s="183"/>
      <c r="C50" s="184"/>
      <c r="D50" s="185"/>
      <c r="E50" s="171"/>
      <c r="F50" s="171"/>
      <c r="G50" s="171"/>
      <c r="H50" s="171"/>
      <c r="I50" s="173"/>
    </row>
    <row r="51" spans="1:10" s="4" customFormat="1" ht="30">
      <c r="A51" s="167" t="s">
        <v>133</v>
      </c>
      <c r="B51" s="168" t="s">
        <v>134</v>
      </c>
      <c r="C51" s="149" t="s">
        <v>135</v>
      </c>
      <c r="D51" s="150" t="s">
        <v>126</v>
      </c>
      <c r="E51" s="171"/>
      <c r="F51" s="171"/>
      <c r="G51" s="171"/>
      <c r="H51" s="171"/>
      <c r="I51" s="171">
        <f>SUM(I52:I56)</f>
        <v>4.1292</v>
      </c>
    </row>
    <row r="52" spans="1:10" s="25" customFormat="1" ht="15">
      <c r="A52" s="166"/>
      <c r="B52" s="166"/>
      <c r="C52" s="188"/>
      <c r="D52" s="189"/>
      <c r="E52" s="172">
        <v>7.56</v>
      </c>
      <c r="F52" s="172">
        <v>0.2</v>
      </c>
      <c r="G52" s="172">
        <v>0.45</v>
      </c>
      <c r="H52" s="172">
        <v>2</v>
      </c>
      <c r="I52" s="172">
        <f>PRODUCT(E52:H52)</f>
        <v>1.3608</v>
      </c>
    </row>
    <row r="53" spans="1:10" s="25" customFormat="1" ht="15">
      <c r="A53" s="166"/>
      <c r="B53" s="166"/>
      <c r="C53" s="188"/>
      <c r="D53" s="189"/>
      <c r="E53" s="172">
        <v>5.65</v>
      </c>
      <c r="F53" s="172">
        <v>0.2</v>
      </c>
      <c r="G53" s="172">
        <v>0.45</v>
      </c>
      <c r="H53" s="172">
        <v>2</v>
      </c>
      <c r="I53" s="172">
        <f>PRODUCT(E53:H53)</f>
        <v>1.0170000000000001</v>
      </c>
    </row>
    <row r="54" spans="1:10" s="25" customFormat="1" ht="15">
      <c r="A54" s="166"/>
      <c r="B54" s="166"/>
      <c r="C54" s="188"/>
      <c r="D54" s="189"/>
      <c r="E54" s="172">
        <v>7.26</v>
      </c>
      <c r="F54" s="172">
        <v>0.2</v>
      </c>
      <c r="G54" s="172">
        <v>0.45</v>
      </c>
      <c r="H54" s="172">
        <v>1</v>
      </c>
      <c r="I54" s="172">
        <f>PRODUCT(E54:H54)</f>
        <v>0.65339999999999998</v>
      </c>
    </row>
    <row r="55" spans="1:10" s="25" customFormat="1" ht="15">
      <c r="A55" s="180"/>
      <c r="B55" s="180"/>
      <c r="C55" s="181"/>
      <c r="D55" s="182"/>
      <c r="E55" s="172">
        <v>1.2</v>
      </c>
      <c r="F55" s="172">
        <v>0.2</v>
      </c>
      <c r="G55" s="172">
        <v>0.45</v>
      </c>
      <c r="H55" s="172">
        <v>1</v>
      </c>
      <c r="I55" s="172">
        <f>PRODUCT(E55:H55)</f>
        <v>0.108</v>
      </c>
      <c r="J55" s="26"/>
    </row>
    <row r="56" spans="1:10" s="25" customFormat="1" ht="15">
      <c r="A56" s="180"/>
      <c r="B56" s="180"/>
      <c r="C56" s="181"/>
      <c r="D56" s="182"/>
      <c r="E56" s="172">
        <v>2.75</v>
      </c>
      <c r="F56" s="172">
        <v>0.2</v>
      </c>
      <c r="G56" s="172">
        <v>0.45</v>
      </c>
      <c r="H56" s="172">
        <v>4</v>
      </c>
      <c r="I56" s="172">
        <f>PRODUCT(E56:H56)</f>
        <v>0.9900000000000001</v>
      </c>
      <c r="J56" s="26"/>
    </row>
    <row r="57" spans="1:10" s="4" customFormat="1" ht="15">
      <c r="A57" s="183"/>
      <c r="B57" s="183"/>
      <c r="C57" s="184"/>
      <c r="D57" s="185"/>
      <c r="E57" s="171"/>
      <c r="F57" s="171"/>
      <c r="G57" s="171"/>
      <c r="H57" s="171"/>
      <c r="I57" s="173"/>
    </row>
    <row r="58" spans="1:10" s="4" customFormat="1" ht="45">
      <c r="A58" s="167" t="s">
        <v>136</v>
      </c>
      <c r="B58" s="168" t="s">
        <v>285</v>
      </c>
      <c r="C58" s="169" t="s">
        <v>286</v>
      </c>
      <c r="D58" s="150" t="s">
        <v>126</v>
      </c>
      <c r="E58" s="171"/>
      <c r="F58" s="171"/>
      <c r="G58" s="171"/>
      <c r="H58" s="171"/>
      <c r="I58" s="171">
        <f>SUM(I59:I65)</f>
        <v>3.8512499999999998</v>
      </c>
    </row>
    <row r="59" spans="1:10" s="4" customFormat="1" ht="15">
      <c r="A59" s="167"/>
      <c r="B59" s="168"/>
      <c r="C59" s="169"/>
      <c r="D59" s="150"/>
      <c r="E59" s="173">
        <v>3.53</v>
      </c>
      <c r="F59" s="173">
        <v>2.75</v>
      </c>
      <c r="G59" s="173">
        <v>0.1</v>
      </c>
      <c r="H59" s="171"/>
      <c r="I59" s="172">
        <f t="shared" ref="I59:I65" si="1">PRODUCT(E59:H59)</f>
        <v>0.97075</v>
      </c>
    </row>
    <row r="60" spans="1:10" s="4" customFormat="1" ht="15">
      <c r="A60" s="167"/>
      <c r="B60" s="168"/>
      <c r="C60" s="169"/>
      <c r="D60" s="150"/>
      <c r="E60" s="173">
        <v>2.38</v>
      </c>
      <c r="F60" s="173">
        <v>2.75</v>
      </c>
      <c r="G60" s="173">
        <v>0.1</v>
      </c>
      <c r="H60" s="171"/>
      <c r="I60" s="172">
        <f t="shared" si="1"/>
        <v>0.65450000000000008</v>
      </c>
    </row>
    <row r="61" spans="1:10" s="4" customFormat="1" ht="15">
      <c r="A61" s="167"/>
      <c r="B61" s="168"/>
      <c r="C61" s="169"/>
      <c r="D61" s="150"/>
      <c r="E61" s="173">
        <v>1.2</v>
      </c>
      <c r="F61" s="173">
        <v>2.75</v>
      </c>
      <c r="G61" s="173">
        <v>0.1</v>
      </c>
      <c r="H61" s="171"/>
      <c r="I61" s="172">
        <f t="shared" si="1"/>
        <v>0.33</v>
      </c>
    </row>
    <row r="62" spans="1:10" s="4" customFormat="1" ht="15">
      <c r="A62" s="167"/>
      <c r="B62" s="168"/>
      <c r="C62" s="169"/>
      <c r="D62" s="150"/>
      <c r="E62" s="173">
        <v>2.88</v>
      </c>
      <c r="F62" s="173">
        <v>2.75</v>
      </c>
      <c r="G62" s="173">
        <v>0.1</v>
      </c>
      <c r="H62" s="171"/>
      <c r="I62" s="172">
        <f t="shared" si="1"/>
        <v>0.79200000000000004</v>
      </c>
    </row>
    <row r="63" spans="1:10" s="25" customFormat="1" ht="15">
      <c r="A63" s="180"/>
      <c r="B63" s="180"/>
      <c r="C63" s="181"/>
      <c r="D63" s="182"/>
      <c r="E63" s="172">
        <v>1.75</v>
      </c>
      <c r="F63" s="172">
        <v>1.2</v>
      </c>
      <c r="G63" s="173">
        <v>0.1</v>
      </c>
      <c r="H63" s="172"/>
      <c r="I63" s="172">
        <f t="shared" si="1"/>
        <v>0.21000000000000002</v>
      </c>
      <c r="J63" s="26"/>
    </row>
    <row r="64" spans="1:10" s="25" customFormat="1" ht="15">
      <c r="A64" s="180"/>
      <c r="B64" s="180"/>
      <c r="C64" s="181"/>
      <c r="D64" s="182"/>
      <c r="E64" s="172">
        <v>2.88</v>
      </c>
      <c r="F64" s="172">
        <v>2.75</v>
      </c>
      <c r="G64" s="173">
        <v>0.1</v>
      </c>
      <c r="H64" s="172"/>
      <c r="I64" s="172">
        <f t="shared" si="1"/>
        <v>0.79200000000000004</v>
      </c>
      <c r="J64" s="26"/>
    </row>
    <row r="65" spans="1:10" s="25" customFormat="1" ht="15">
      <c r="A65" s="180"/>
      <c r="B65" s="180"/>
      <c r="C65" s="181"/>
      <c r="D65" s="182"/>
      <c r="E65" s="172">
        <v>0.85</v>
      </c>
      <c r="F65" s="172">
        <v>1.2</v>
      </c>
      <c r="G65" s="173">
        <v>0.1</v>
      </c>
      <c r="H65" s="172"/>
      <c r="I65" s="172">
        <f t="shared" si="1"/>
        <v>0.10200000000000001</v>
      </c>
      <c r="J65" s="26"/>
    </row>
    <row r="66" spans="1:10" s="4" customFormat="1" ht="15">
      <c r="A66" s="183"/>
      <c r="B66" s="183"/>
      <c r="C66" s="184"/>
      <c r="D66" s="185"/>
      <c r="E66" s="171"/>
      <c r="F66" s="171"/>
      <c r="G66" s="171"/>
      <c r="H66" s="171"/>
      <c r="I66" s="173"/>
    </row>
    <row r="67" spans="1:10" s="4" customFormat="1" ht="60">
      <c r="A67" s="167" t="s">
        <v>137</v>
      </c>
      <c r="B67" s="168" t="s">
        <v>138</v>
      </c>
      <c r="C67" s="169" t="s">
        <v>139</v>
      </c>
      <c r="D67" s="150" t="s">
        <v>122</v>
      </c>
      <c r="E67" s="171"/>
      <c r="F67" s="171"/>
      <c r="G67" s="171"/>
      <c r="H67" s="171"/>
      <c r="I67" s="171">
        <f>SUM(I68:I73)</f>
        <v>44.553599999999996</v>
      </c>
    </row>
    <row r="68" spans="1:10" s="25" customFormat="1" ht="15">
      <c r="A68" s="166"/>
      <c r="B68" s="166"/>
      <c r="C68" s="188"/>
      <c r="D68" s="189"/>
      <c r="E68" s="172">
        <v>7.56</v>
      </c>
      <c r="F68" s="172"/>
      <c r="G68" s="172">
        <v>0.51</v>
      </c>
      <c r="H68" s="172">
        <v>4</v>
      </c>
      <c r="I68" s="172">
        <f t="shared" ref="I68:I73" si="2">PRODUCT(E68:H68)</f>
        <v>15.4224</v>
      </c>
    </row>
    <row r="69" spans="1:10" s="25" customFormat="1" ht="15">
      <c r="A69" s="166"/>
      <c r="B69" s="166"/>
      <c r="C69" s="188"/>
      <c r="D69" s="189"/>
      <c r="E69" s="172">
        <v>5.65</v>
      </c>
      <c r="F69" s="172"/>
      <c r="G69" s="172">
        <v>0.51</v>
      </c>
      <c r="H69" s="172">
        <v>4</v>
      </c>
      <c r="I69" s="172">
        <f t="shared" si="2"/>
        <v>11.526000000000002</v>
      </c>
    </row>
    <row r="70" spans="1:10" s="25" customFormat="1" ht="15">
      <c r="A70" s="166"/>
      <c r="B70" s="166"/>
      <c r="C70" s="188"/>
      <c r="D70" s="189"/>
      <c r="E70" s="172">
        <v>7.26</v>
      </c>
      <c r="F70" s="172"/>
      <c r="G70" s="172">
        <v>0.51</v>
      </c>
      <c r="H70" s="172">
        <v>2</v>
      </c>
      <c r="I70" s="172">
        <f t="shared" si="2"/>
        <v>7.4051999999999998</v>
      </c>
    </row>
    <row r="71" spans="1:10" s="25" customFormat="1" ht="15">
      <c r="A71" s="180"/>
      <c r="B71" s="180"/>
      <c r="C71" s="181"/>
      <c r="D71" s="182"/>
      <c r="E71" s="172">
        <v>1.2</v>
      </c>
      <c r="F71" s="172"/>
      <c r="G71" s="172">
        <v>0.51</v>
      </c>
      <c r="H71" s="172">
        <v>2</v>
      </c>
      <c r="I71" s="172">
        <f t="shared" si="2"/>
        <v>1.224</v>
      </c>
      <c r="J71" s="26"/>
    </row>
    <row r="72" spans="1:10" s="25" customFormat="1" ht="15">
      <c r="A72" s="180"/>
      <c r="B72" s="180"/>
      <c r="C72" s="181"/>
      <c r="D72" s="182"/>
      <c r="E72" s="172">
        <v>2.75</v>
      </c>
      <c r="F72" s="172"/>
      <c r="G72" s="172">
        <v>0.51</v>
      </c>
      <c r="H72" s="172">
        <v>8</v>
      </c>
      <c r="I72" s="172">
        <f t="shared" si="2"/>
        <v>11.22</v>
      </c>
      <c r="J72" s="26"/>
    </row>
    <row r="73" spans="1:10" s="25" customFormat="1" ht="15">
      <c r="A73" s="180"/>
      <c r="B73" s="180"/>
      <c r="C73" s="181" t="s">
        <v>396</v>
      </c>
      <c r="D73" s="182"/>
      <c r="E73" s="172">
        <v>-0.2</v>
      </c>
      <c r="F73" s="172"/>
      <c r="G73" s="172">
        <v>0.51</v>
      </c>
      <c r="H73" s="172">
        <v>22</v>
      </c>
      <c r="I73" s="172">
        <f t="shared" si="2"/>
        <v>-2.2440000000000002</v>
      </c>
      <c r="J73" s="26"/>
    </row>
    <row r="74" spans="1:10" s="4" customFormat="1" ht="15">
      <c r="A74" s="183"/>
      <c r="B74" s="183"/>
      <c r="C74" s="184"/>
      <c r="D74" s="185"/>
      <c r="E74" s="171"/>
      <c r="F74" s="171"/>
      <c r="G74" s="171"/>
      <c r="H74" s="171"/>
      <c r="I74" s="173"/>
    </row>
    <row r="75" spans="1:10" s="6" customFormat="1" ht="15">
      <c r="A75" s="63" t="s">
        <v>60</v>
      </c>
      <c r="B75" s="68"/>
      <c r="C75" s="64" t="s">
        <v>140</v>
      </c>
      <c r="D75" s="70"/>
      <c r="E75" s="165"/>
      <c r="F75" s="165"/>
      <c r="G75" s="165"/>
      <c r="H75" s="165"/>
      <c r="I75" s="165"/>
    </row>
    <row r="76" spans="1:10" s="4" customFormat="1" ht="75">
      <c r="A76" s="167" t="s">
        <v>61</v>
      </c>
      <c r="B76" s="168" t="s">
        <v>141</v>
      </c>
      <c r="C76" s="149" t="s">
        <v>142</v>
      </c>
      <c r="D76" s="150" t="s">
        <v>126</v>
      </c>
      <c r="E76" s="174"/>
      <c r="F76" s="174"/>
      <c r="G76" s="174"/>
      <c r="H76" s="174"/>
      <c r="I76" s="174">
        <f>SUM(I77:I82)-0.01</f>
        <v>2.6267440000000004</v>
      </c>
    </row>
    <row r="77" spans="1:10" s="4" customFormat="1" ht="15">
      <c r="A77" s="166"/>
      <c r="B77" s="166"/>
      <c r="C77" s="186" t="s">
        <v>397</v>
      </c>
      <c r="D77" s="187"/>
      <c r="E77" s="173">
        <v>0.4</v>
      </c>
      <c r="F77" s="173">
        <v>0.4</v>
      </c>
      <c r="G77" s="173">
        <f>0.1*1.5</f>
        <v>0.15000000000000002</v>
      </c>
      <c r="H77" s="173">
        <v>11</v>
      </c>
      <c r="I77" s="172">
        <f t="shared" ref="I77:I82" si="3">PRODUCT(E77:H77)</f>
        <v>0.26400000000000007</v>
      </c>
    </row>
    <row r="78" spans="1:10" s="4" customFormat="1" ht="15">
      <c r="A78" s="166"/>
      <c r="B78" s="166"/>
      <c r="C78" s="186" t="s">
        <v>398</v>
      </c>
      <c r="D78" s="187"/>
      <c r="E78" s="173">
        <v>0.12</v>
      </c>
      <c r="F78" s="173">
        <v>0.12</v>
      </c>
      <c r="G78" s="173">
        <v>0.31</v>
      </c>
      <c r="H78" s="173">
        <v>11</v>
      </c>
      <c r="I78" s="172">
        <f t="shared" si="3"/>
        <v>4.9104000000000002E-2</v>
      </c>
    </row>
    <row r="79" spans="1:10" s="4" customFormat="1" ht="15">
      <c r="A79" s="166"/>
      <c r="B79" s="166"/>
      <c r="C79" s="186" t="s">
        <v>399</v>
      </c>
      <c r="D79" s="187"/>
      <c r="E79" s="173">
        <v>0.12</v>
      </c>
      <c r="F79" s="173">
        <v>0.12</v>
      </c>
      <c r="G79" s="173">
        <v>2.4500000000000002</v>
      </c>
      <c r="H79" s="173">
        <v>11</v>
      </c>
      <c r="I79" s="172">
        <f t="shared" si="3"/>
        <v>0.38807999999999998</v>
      </c>
    </row>
    <row r="80" spans="1:10" s="4" customFormat="1" ht="15">
      <c r="A80" s="166"/>
      <c r="B80" s="166"/>
      <c r="C80" s="186" t="s">
        <v>400</v>
      </c>
      <c r="D80" s="187"/>
      <c r="E80" s="173">
        <f>((7.61*3)+(2.7*8)+1.15)</f>
        <v>45.580000000000005</v>
      </c>
      <c r="F80" s="173">
        <v>0.2</v>
      </c>
      <c r="G80" s="173">
        <v>0.1</v>
      </c>
      <c r="H80" s="173"/>
      <c r="I80" s="172">
        <f t="shared" si="3"/>
        <v>0.91160000000000019</v>
      </c>
    </row>
    <row r="81" spans="1:10" s="25" customFormat="1" ht="15">
      <c r="A81" s="180"/>
      <c r="B81" s="180"/>
      <c r="C81" s="181" t="s">
        <v>401</v>
      </c>
      <c r="D81" s="182"/>
      <c r="E81" s="172">
        <f>((7.53*2)+(2.78*4)+(3.15*2))</f>
        <v>32.479999999999997</v>
      </c>
      <c r="F81" s="172">
        <v>0.12</v>
      </c>
      <c r="G81" s="172">
        <v>0.2</v>
      </c>
      <c r="H81" s="172"/>
      <c r="I81" s="172">
        <f t="shared" si="3"/>
        <v>0.77951999999999988</v>
      </c>
      <c r="J81" s="26"/>
    </row>
    <row r="82" spans="1:10" s="25" customFormat="1" ht="15">
      <c r="A82" s="180"/>
      <c r="B82" s="180"/>
      <c r="C82" s="181" t="s">
        <v>402</v>
      </c>
      <c r="D82" s="182"/>
      <c r="E82" s="172">
        <f>((2.78*2)+1.23)</f>
        <v>6.7899999999999991</v>
      </c>
      <c r="F82" s="172">
        <v>0.12</v>
      </c>
      <c r="G82" s="172">
        <v>0.3</v>
      </c>
      <c r="H82" s="172"/>
      <c r="I82" s="172">
        <f t="shared" si="3"/>
        <v>0.24443999999999994</v>
      </c>
      <c r="J82" s="26"/>
    </row>
    <row r="83" spans="1:10" s="4" customFormat="1" ht="15">
      <c r="A83" s="183"/>
      <c r="B83" s="183"/>
      <c r="C83" s="184"/>
      <c r="D83" s="185"/>
      <c r="E83" s="171"/>
      <c r="F83" s="171"/>
      <c r="G83" s="171"/>
      <c r="H83" s="171"/>
      <c r="I83" s="173"/>
    </row>
    <row r="84" spans="1:10" s="4" customFormat="1" ht="75">
      <c r="A84" s="167" t="s">
        <v>388</v>
      </c>
      <c r="B84" s="168" t="s">
        <v>565</v>
      </c>
      <c r="C84" s="169" t="s">
        <v>566</v>
      </c>
      <c r="D84" s="150" t="s">
        <v>122</v>
      </c>
      <c r="E84" s="174"/>
      <c r="F84" s="174"/>
      <c r="G84" s="174"/>
      <c r="H84" s="174"/>
      <c r="I84" s="174">
        <f>SUM(I85:I85)</f>
        <v>2.1</v>
      </c>
    </row>
    <row r="85" spans="1:10" s="4" customFormat="1" ht="15">
      <c r="A85" s="166"/>
      <c r="B85" s="166"/>
      <c r="C85" s="186" t="s">
        <v>468</v>
      </c>
      <c r="D85" s="187"/>
      <c r="E85" s="173">
        <v>1.75</v>
      </c>
      <c r="F85" s="173">
        <v>1.2</v>
      </c>
      <c r="G85" s="171"/>
      <c r="H85" s="171"/>
      <c r="I85" s="172">
        <f>PRODUCT(E85:H85)</f>
        <v>2.1</v>
      </c>
    </row>
    <row r="86" spans="1:10" s="4" customFormat="1" ht="15">
      <c r="A86" s="183"/>
      <c r="B86" s="183"/>
      <c r="C86" s="184"/>
      <c r="D86" s="185"/>
      <c r="E86" s="171"/>
      <c r="F86" s="171"/>
      <c r="G86" s="171"/>
      <c r="H86" s="171"/>
      <c r="I86" s="173"/>
    </row>
    <row r="87" spans="1:10" s="4" customFormat="1" ht="30">
      <c r="A87" s="167" t="s">
        <v>143</v>
      </c>
      <c r="B87" s="168" t="s">
        <v>144</v>
      </c>
      <c r="C87" s="149" t="s">
        <v>145</v>
      </c>
      <c r="D87" s="150" t="s">
        <v>106</v>
      </c>
      <c r="E87" s="174"/>
      <c r="F87" s="174"/>
      <c r="G87" s="174"/>
      <c r="H87" s="174"/>
      <c r="I87" s="174">
        <f>SUM(I88:I90)</f>
        <v>5.0999999999999996</v>
      </c>
    </row>
    <row r="88" spans="1:10" s="4" customFormat="1" ht="15">
      <c r="A88" s="167"/>
      <c r="B88" s="168"/>
      <c r="C88" s="55" t="s">
        <v>419</v>
      </c>
      <c r="D88" s="56"/>
      <c r="E88" s="172">
        <v>0.9</v>
      </c>
      <c r="F88" s="172"/>
      <c r="G88" s="172"/>
      <c r="H88" s="172">
        <v>1</v>
      </c>
      <c r="I88" s="172">
        <f>PRODUCT(E88:H88)</f>
        <v>0.9</v>
      </c>
    </row>
    <row r="89" spans="1:10" s="4" customFormat="1" ht="15">
      <c r="A89" s="166"/>
      <c r="B89" s="166"/>
      <c r="C89" s="186" t="s">
        <v>417</v>
      </c>
      <c r="D89" s="190"/>
      <c r="E89" s="173">
        <v>1</v>
      </c>
      <c r="F89" s="173"/>
      <c r="G89" s="173"/>
      <c r="H89" s="173">
        <v>2</v>
      </c>
      <c r="I89" s="172">
        <f>PRODUCT(E89:H89)</f>
        <v>2</v>
      </c>
    </row>
    <row r="90" spans="1:10" s="25" customFormat="1" ht="15">
      <c r="A90" s="180"/>
      <c r="B90" s="180"/>
      <c r="C90" s="181" t="s">
        <v>418</v>
      </c>
      <c r="D90" s="182"/>
      <c r="E90" s="172">
        <v>1.1000000000000001</v>
      </c>
      <c r="F90" s="172"/>
      <c r="G90" s="172"/>
      <c r="H90" s="172">
        <v>2</v>
      </c>
      <c r="I90" s="172">
        <f>PRODUCT(E90:H90)</f>
        <v>2.2000000000000002</v>
      </c>
      <c r="J90" s="26"/>
    </row>
    <row r="91" spans="1:10" s="4" customFormat="1" ht="15">
      <c r="A91" s="183"/>
      <c r="B91" s="183"/>
      <c r="C91" s="184"/>
      <c r="D91" s="185"/>
      <c r="E91" s="171"/>
      <c r="F91" s="171"/>
      <c r="G91" s="171"/>
      <c r="H91" s="171"/>
      <c r="I91" s="173"/>
    </row>
    <row r="92" spans="1:10" s="4" customFormat="1" ht="30">
      <c r="A92" s="167" t="s">
        <v>146</v>
      </c>
      <c r="B92" s="168" t="s">
        <v>147</v>
      </c>
      <c r="C92" s="149" t="s">
        <v>148</v>
      </c>
      <c r="D92" s="150" t="s">
        <v>106</v>
      </c>
      <c r="E92" s="174"/>
      <c r="F92" s="174"/>
      <c r="G92" s="174"/>
      <c r="H92" s="174"/>
      <c r="I92" s="174">
        <f>SUM(I93:I94)</f>
        <v>8.1</v>
      </c>
    </row>
    <row r="93" spans="1:10" s="4" customFormat="1" ht="15">
      <c r="A93" s="166"/>
      <c r="B93" s="166"/>
      <c r="C93" s="186" t="s">
        <v>421</v>
      </c>
      <c r="D93" s="190"/>
      <c r="E93" s="173">
        <v>0.9</v>
      </c>
      <c r="F93" s="173"/>
      <c r="G93" s="173"/>
      <c r="H93" s="173">
        <v>1</v>
      </c>
      <c r="I93" s="172">
        <f>PRODUCT(E93:H93)</f>
        <v>0.9</v>
      </c>
    </row>
    <row r="94" spans="1:10" s="25" customFormat="1" ht="15">
      <c r="A94" s="180"/>
      <c r="B94" s="180"/>
      <c r="C94" s="181" t="s">
        <v>420</v>
      </c>
      <c r="D94" s="182"/>
      <c r="E94" s="172">
        <v>1.8</v>
      </c>
      <c r="F94" s="172"/>
      <c r="G94" s="172"/>
      <c r="H94" s="172">
        <v>4</v>
      </c>
      <c r="I94" s="172">
        <f>PRODUCT(E94:H94)</f>
        <v>7.2</v>
      </c>
      <c r="J94" s="26"/>
    </row>
    <row r="95" spans="1:10" s="4" customFormat="1" ht="15">
      <c r="A95" s="183"/>
      <c r="B95" s="183"/>
      <c r="C95" s="184"/>
      <c r="D95" s="185"/>
      <c r="E95" s="171"/>
      <c r="F95" s="171"/>
      <c r="G95" s="171"/>
      <c r="H95" s="171"/>
      <c r="I95" s="173"/>
    </row>
    <row r="96" spans="1:10" s="4" customFormat="1" ht="60">
      <c r="A96" s="167" t="s">
        <v>149</v>
      </c>
      <c r="B96" s="168" t="s">
        <v>198</v>
      </c>
      <c r="C96" s="149" t="s">
        <v>151</v>
      </c>
      <c r="D96" s="150" t="s">
        <v>122</v>
      </c>
      <c r="E96" s="174"/>
      <c r="F96" s="174"/>
      <c r="G96" s="174"/>
      <c r="H96" s="174"/>
      <c r="I96" s="174">
        <f>SUM(I97:I109)-0.42</f>
        <v>94.528899999999979</v>
      </c>
    </row>
    <row r="97" spans="1:10" s="4" customFormat="1" ht="28.5">
      <c r="A97" s="166"/>
      <c r="B97" s="166"/>
      <c r="C97" s="186" t="s">
        <v>422</v>
      </c>
      <c r="D97" s="187"/>
      <c r="E97" s="173">
        <f>((3*7.26)+5.65+2.9+(3*2.75))</f>
        <v>38.58</v>
      </c>
      <c r="F97" s="171"/>
      <c r="G97" s="173">
        <v>2.4500000000000002</v>
      </c>
      <c r="H97" s="171"/>
      <c r="I97" s="172">
        <f t="shared" ref="I97:I109" si="4">PRODUCT(E97:H97)</f>
        <v>94.521000000000001</v>
      </c>
    </row>
    <row r="98" spans="1:10" s="4" customFormat="1" ht="15">
      <c r="A98" s="166"/>
      <c r="B98" s="166"/>
      <c r="C98" s="186" t="s">
        <v>423</v>
      </c>
      <c r="D98" s="187"/>
      <c r="E98" s="173">
        <v>2</v>
      </c>
      <c r="F98" s="173"/>
      <c r="G98" s="173">
        <v>1.5</v>
      </c>
      <c r="H98" s="173"/>
      <c r="I98" s="172">
        <f t="shared" si="4"/>
        <v>3</v>
      </c>
    </row>
    <row r="99" spans="1:10" s="4" customFormat="1" ht="15">
      <c r="A99" s="166"/>
      <c r="B99" s="166"/>
      <c r="C99" s="186" t="s">
        <v>425</v>
      </c>
      <c r="D99" s="187"/>
      <c r="E99" s="173">
        <v>7.26</v>
      </c>
      <c r="F99" s="173"/>
      <c r="G99" s="173">
        <v>0.74</v>
      </c>
      <c r="H99" s="173"/>
      <c r="I99" s="172">
        <f t="shared" si="4"/>
        <v>5.3723999999999998</v>
      </c>
    </row>
    <row r="100" spans="1:10" s="4" customFormat="1" ht="15">
      <c r="A100" s="166"/>
      <c r="B100" s="166"/>
      <c r="C100" s="186" t="s">
        <v>424</v>
      </c>
      <c r="D100" s="187"/>
      <c r="E100" s="173">
        <v>1.2</v>
      </c>
      <c r="F100" s="173"/>
      <c r="G100" s="173">
        <v>0.51</v>
      </c>
      <c r="H100" s="173"/>
      <c r="I100" s="172">
        <f t="shared" si="4"/>
        <v>0.61199999999999999</v>
      </c>
    </row>
    <row r="101" spans="1:10" s="4" customFormat="1" ht="15">
      <c r="A101" s="166"/>
      <c r="B101" s="166"/>
      <c r="C101" s="186" t="s">
        <v>433</v>
      </c>
      <c r="D101" s="187"/>
      <c r="E101" s="173">
        <v>2.75</v>
      </c>
      <c r="F101" s="173"/>
      <c r="G101" s="173">
        <f>0.74/2</f>
        <v>0.37</v>
      </c>
      <c r="H101" s="173">
        <v>3</v>
      </c>
      <c r="I101" s="172">
        <f t="shared" si="4"/>
        <v>3.0525000000000002</v>
      </c>
    </row>
    <row r="102" spans="1:10" s="4" customFormat="1" ht="15">
      <c r="A102" s="166"/>
      <c r="B102" s="166"/>
      <c r="C102" s="186" t="s">
        <v>426</v>
      </c>
      <c r="D102" s="187"/>
      <c r="E102" s="173">
        <v>5.65</v>
      </c>
      <c r="F102" s="173"/>
      <c r="G102" s="173">
        <f>0.74/2</f>
        <v>0.37</v>
      </c>
      <c r="H102" s="173">
        <v>2</v>
      </c>
      <c r="I102" s="172">
        <f t="shared" si="4"/>
        <v>4.181</v>
      </c>
    </row>
    <row r="103" spans="1:10" s="4" customFormat="1" ht="15">
      <c r="A103" s="166"/>
      <c r="B103" s="166"/>
      <c r="C103" s="186" t="s">
        <v>474</v>
      </c>
      <c r="D103" s="187"/>
      <c r="E103" s="173">
        <f>1.5+1.5+1.75+1.75</f>
        <v>6.5</v>
      </c>
      <c r="F103" s="173"/>
      <c r="G103" s="173">
        <v>0.25</v>
      </c>
      <c r="H103" s="173">
        <v>1</v>
      </c>
      <c r="I103" s="172">
        <f t="shared" si="4"/>
        <v>1.625</v>
      </c>
    </row>
    <row r="104" spans="1:10" s="4" customFormat="1" ht="15">
      <c r="A104" s="166"/>
      <c r="B104" s="166"/>
      <c r="C104" s="186" t="s">
        <v>428</v>
      </c>
      <c r="D104" s="187"/>
      <c r="E104" s="173">
        <v>-0.8</v>
      </c>
      <c r="F104" s="173"/>
      <c r="G104" s="173">
        <v>2.1</v>
      </c>
      <c r="H104" s="173">
        <v>2</v>
      </c>
      <c r="I104" s="172">
        <f t="shared" si="4"/>
        <v>-3.3600000000000003</v>
      </c>
    </row>
    <row r="105" spans="1:10" s="4" customFormat="1" ht="15">
      <c r="A105" s="166"/>
      <c r="B105" s="166"/>
      <c r="C105" s="186" t="s">
        <v>429</v>
      </c>
      <c r="D105" s="187"/>
      <c r="E105" s="173">
        <v>-0.7</v>
      </c>
      <c r="F105" s="173"/>
      <c r="G105" s="173">
        <v>2.1</v>
      </c>
      <c r="H105" s="173">
        <v>2</v>
      </c>
      <c r="I105" s="172">
        <f t="shared" si="4"/>
        <v>-2.94</v>
      </c>
    </row>
    <row r="106" spans="1:10" s="4" customFormat="1" ht="15">
      <c r="A106" s="166"/>
      <c r="B106" s="166"/>
      <c r="C106" s="186" t="s">
        <v>430</v>
      </c>
      <c r="D106" s="187"/>
      <c r="E106" s="173">
        <v>-0.6</v>
      </c>
      <c r="F106" s="173"/>
      <c r="G106" s="173">
        <v>2.1</v>
      </c>
      <c r="H106" s="173">
        <v>1</v>
      </c>
      <c r="I106" s="172">
        <f t="shared" si="4"/>
        <v>-1.26</v>
      </c>
    </row>
    <row r="107" spans="1:10" s="4" customFormat="1" ht="15">
      <c r="A107" s="166"/>
      <c r="B107" s="166"/>
      <c r="C107" s="186" t="s">
        <v>431</v>
      </c>
      <c r="D107" s="187"/>
      <c r="E107" s="173">
        <v>-1.5</v>
      </c>
      <c r="F107" s="173"/>
      <c r="G107" s="173">
        <v>1</v>
      </c>
      <c r="H107" s="173">
        <v>4</v>
      </c>
      <c r="I107" s="172">
        <f t="shared" si="4"/>
        <v>-6</v>
      </c>
    </row>
    <row r="108" spans="1:10" s="25" customFormat="1" ht="15">
      <c r="A108" s="180"/>
      <c r="B108" s="180"/>
      <c r="C108" s="181" t="s">
        <v>432</v>
      </c>
      <c r="D108" s="182"/>
      <c r="E108" s="172">
        <v>-0.6</v>
      </c>
      <c r="F108" s="172"/>
      <c r="G108" s="172">
        <v>0.3</v>
      </c>
      <c r="H108" s="172">
        <v>1</v>
      </c>
      <c r="I108" s="172">
        <f t="shared" si="4"/>
        <v>-0.18</v>
      </c>
      <c r="J108" s="26"/>
    </row>
    <row r="109" spans="1:10" s="25" customFormat="1" ht="15">
      <c r="A109" s="180"/>
      <c r="B109" s="180"/>
      <c r="C109" s="181" t="s">
        <v>396</v>
      </c>
      <c r="D109" s="182"/>
      <c r="E109" s="172">
        <v>-0.15</v>
      </c>
      <c r="F109" s="172"/>
      <c r="G109" s="172">
        <v>2.4500000000000002</v>
      </c>
      <c r="H109" s="172">
        <v>10</v>
      </c>
      <c r="I109" s="172">
        <f t="shared" si="4"/>
        <v>-3.6749999999999998</v>
      </c>
      <c r="J109" s="26"/>
    </row>
    <row r="110" spans="1:10" s="4" customFormat="1" ht="15">
      <c r="A110" s="183"/>
      <c r="B110" s="183"/>
      <c r="C110" s="184"/>
      <c r="D110" s="185"/>
      <c r="E110" s="171"/>
      <c r="F110" s="171"/>
      <c r="G110" s="171"/>
      <c r="H110" s="171"/>
      <c r="I110" s="173"/>
    </row>
    <row r="111" spans="1:10" s="6" customFormat="1" ht="15">
      <c r="A111" s="63" t="s">
        <v>64</v>
      </c>
      <c r="B111" s="68"/>
      <c r="C111" s="64" t="s">
        <v>152</v>
      </c>
      <c r="D111" s="70"/>
      <c r="E111" s="165"/>
      <c r="F111" s="165"/>
      <c r="G111" s="165"/>
      <c r="H111" s="165"/>
      <c r="I111" s="165"/>
    </row>
    <row r="112" spans="1:10" s="4" customFormat="1" ht="75">
      <c r="A112" s="167" t="s">
        <v>65</v>
      </c>
      <c r="B112" s="168" t="s">
        <v>153</v>
      </c>
      <c r="C112" s="149" t="s">
        <v>154</v>
      </c>
      <c r="D112" s="150" t="s">
        <v>122</v>
      </c>
      <c r="E112" s="171"/>
      <c r="F112" s="171"/>
      <c r="G112" s="171"/>
      <c r="H112" s="171"/>
      <c r="I112" s="171">
        <f>SUM(I113:I114)</f>
        <v>57.951000000000001</v>
      </c>
    </row>
    <row r="113" spans="1:10" s="4" customFormat="1" ht="15">
      <c r="A113" s="166"/>
      <c r="B113" s="166"/>
      <c r="C113" s="186"/>
      <c r="D113" s="187"/>
      <c r="E113" s="173">
        <v>6.85</v>
      </c>
      <c r="F113" s="173">
        <v>8.4600000000000009</v>
      </c>
      <c r="G113" s="173"/>
      <c r="H113" s="171"/>
      <c r="I113" s="173">
        <f>PRODUCT(E113:H113)</f>
        <v>57.951000000000001</v>
      </c>
    </row>
    <row r="114" spans="1:10" s="4" customFormat="1" ht="15">
      <c r="A114" s="183"/>
      <c r="B114" s="183"/>
      <c r="C114" s="184"/>
      <c r="D114" s="185"/>
      <c r="E114" s="171"/>
      <c r="F114" s="171"/>
      <c r="G114" s="171"/>
      <c r="H114" s="171"/>
      <c r="I114" s="173"/>
    </row>
    <row r="115" spans="1:10" s="4" customFormat="1" ht="45">
      <c r="A115" s="167" t="s">
        <v>66</v>
      </c>
      <c r="B115" s="168" t="s">
        <v>155</v>
      </c>
      <c r="C115" s="149" t="s">
        <v>156</v>
      </c>
      <c r="D115" s="150" t="s">
        <v>122</v>
      </c>
      <c r="E115" s="171"/>
      <c r="F115" s="171"/>
      <c r="G115" s="171"/>
      <c r="H115" s="171"/>
      <c r="I115" s="171">
        <f>SUM(I116:I116)</f>
        <v>57.951000000000001</v>
      </c>
    </row>
    <row r="116" spans="1:10" s="25" customFormat="1" ht="15">
      <c r="A116" s="180"/>
      <c r="B116" s="180"/>
      <c r="C116" s="181"/>
      <c r="D116" s="182"/>
      <c r="E116" s="172">
        <v>6.85</v>
      </c>
      <c r="F116" s="172">
        <v>8.4600000000000009</v>
      </c>
      <c r="G116" s="172"/>
      <c r="H116" s="172"/>
      <c r="I116" s="172">
        <f>PRODUCT(E116:H116)</f>
        <v>57.951000000000001</v>
      </c>
      <c r="J116" s="26"/>
    </row>
    <row r="117" spans="1:10" s="4" customFormat="1" ht="15">
      <c r="A117" s="183"/>
      <c r="B117" s="183"/>
      <c r="C117" s="184"/>
      <c r="D117" s="185"/>
      <c r="E117" s="171"/>
      <c r="F117" s="171"/>
      <c r="G117" s="171"/>
      <c r="H117" s="171"/>
      <c r="I117" s="173"/>
    </row>
    <row r="118" spans="1:10" s="4" customFormat="1" ht="60">
      <c r="A118" s="167" t="s">
        <v>157</v>
      </c>
      <c r="B118" s="168" t="s">
        <v>158</v>
      </c>
      <c r="C118" s="149" t="s">
        <v>117</v>
      </c>
      <c r="D118" s="150" t="s">
        <v>106</v>
      </c>
      <c r="E118" s="171"/>
      <c r="F118" s="171"/>
      <c r="G118" s="171"/>
      <c r="H118" s="171"/>
      <c r="I118" s="171">
        <f>SUM(I119:I119)</f>
        <v>8.4600000000000009</v>
      </c>
    </row>
    <row r="119" spans="1:10" s="25" customFormat="1" ht="15">
      <c r="A119" s="180"/>
      <c r="B119" s="180"/>
      <c r="C119" s="181"/>
      <c r="D119" s="182"/>
      <c r="E119" s="172">
        <v>8.4600000000000009</v>
      </c>
      <c r="F119" s="172"/>
      <c r="G119" s="172"/>
      <c r="H119" s="172"/>
      <c r="I119" s="172">
        <f>PRODUCT(E119:H119)</f>
        <v>8.4600000000000009</v>
      </c>
      <c r="J119" s="26"/>
    </row>
    <row r="120" spans="1:10" s="4" customFormat="1" ht="15">
      <c r="A120" s="183"/>
      <c r="B120" s="183"/>
      <c r="C120" s="184"/>
      <c r="D120" s="185"/>
      <c r="E120" s="171"/>
      <c r="F120" s="171"/>
      <c r="G120" s="171"/>
      <c r="H120" s="171"/>
      <c r="I120" s="173"/>
    </row>
    <row r="121" spans="1:10" s="4" customFormat="1" ht="45">
      <c r="A121" s="167" t="s">
        <v>471</v>
      </c>
      <c r="B121" s="168" t="s">
        <v>472</v>
      </c>
      <c r="C121" s="169" t="s">
        <v>473</v>
      </c>
      <c r="D121" s="150" t="s">
        <v>106</v>
      </c>
      <c r="E121" s="171"/>
      <c r="F121" s="171"/>
      <c r="G121" s="171"/>
      <c r="H121" s="171"/>
      <c r="I121" s="171">
        <f>SUM(I122:I122)</f>
        <v>4.7</v>
      </c>
    </row>
    <row r="122" spans="1:10" s="25" customFormat="1" ht="15">
      <c r="A122" s="180"/>
      <c r="B122" s="180"/>
      <c r="C122" s="181" t="s">
        <v>631</v>
      </c>
      <c r="D122" s="182"/>
      <c r="E122" s="172">
        <f>2.35*2</f>
        <v>4.7</v>
      </c>
      <c r="F122" s="172"/>
      <c r="G122" s="172"/>
      <c r="H122" s="172"/>
      <c r="I122" s="172">
        <f>PRODUCT(E122:H122)</f>
        <v>4.7</v>
      </c>
      <c r="J122" s="26"/>
    </row>
    <row r="123" spans="1:10" s="4" customFormat="1" ht="15">
      <c r="A123" s="183"/>
      <c r="B123" s="183"/>
      <c r="C123" s="184"/>
      <c r="D123" s="185"/>
      <c r="E123" s="171"/>
      <c r="F123" s="171"/>
      <c r="G123" s="171"/>
      <c r="H123" s="171"/>
      <c r="I123" s="173"/>
    </row>
    <row r="124" spans="1:10" s="4" customFormat="1" ht="45">
      <c r="A124" s="167" t="s">
        <v>628</v>
      </c>
      <c r="B124" s="168" t="s">
        <v>629</v>
      </c>
      <c r="C124" s="169" t="s">
        <v>630</v>
      </c>
      <c r="D124" s="150" t="s">
        <v>106</v>
      </c>
      <c r="E124" s="171"/>
      <c r="F124" s="171"/>
      <c r="G124" s="171"/>
      <c r="H124" s="171"/>
      <c r="I124" s="171">
        <f>SUM(I125:I125)</f>
        <v>3.6</v>
      </c>
    </row>
    <row r="125" spans="1:10" s="25" customFormat="1" ht="15">
      <c r="A125" s="180"/>
      <c r="B125" s="180"/>
      <c r="C125" s="181" t="s">
        <v>632</v>
      </c>
      <c r="D125" s="182"/>
      <c r="E125" s="172">
        <v>3.6</v>
      </c>
      <c r="F125" s="172"/>
      <c r="G125" s="172"/>
      <c r="H125" s="172"/>
      <c r="I125" s="172">
        <f>PRODUCT(E125:H125)</f>
        <v>3.6</v>
      </c>
      <c r="J125" s="26"/>
    </row>
    <row r="126" spans="1:10" s="4" customFormat="1" ht="15">
      <c r="A126" s="183"/>
      <c r="B126" s="183"/>
      <c r="C126" s="184"/>
      <c r="D126" s="185"/>
      <c r="E126" s="171"/>
      <c r="F126" s="171"/>
      <c r="G126" s="171"/>
      <c r="H126" s="171"/>
      <c r="I126" s="173"/>
    </row>
    <row r="127" spans="1:10" s="6" customFormat="1" ht="15">
      <c r="A127" s="63" t="s">
        <v>67</v>
      </c>
      <c r="B127" s="68"/>
      <c r="C127" s="64" t="s">
        <v>379</v>
      </c>
      <c r="D127" s="70"/>
      <c r="E127" s="165"/>
      <c r="F127" s="165"/>
      <c r="G127" s="165"/>
      <c r="H127" s="165"/>
      <c r="I127" s="165"/>
    </row>
    <row r="128" spans="1:10" s="4" customFormat="1" ht="60">
      <c r="A128" s="167" t="s">
        <v>68</v>
      </c>
      <c r="B128" s="168" t="s">
        <v>138</v>
      </c>
      <c r="C128" s="149" t="s">
        <v>139</v>
      </c>
      <c r="D128" s="150" t="s">
        <v>122</v>
      </c>
      <c r="E128" s="171"/>
      <c r="F128" s="171"/>
      <c r="G128" s="171"/>
      <c r="H128" s="171"/>
      <c r="I128" s="171">
        <f>SUM(I129:I158)</f>
        <v>272.91139999999996</v>
      </c>
    </row>
    <row r="129" spans="1:10" s="4" customFormat="1" ht="15">
      <c r="A129" s="167"/>
      <c r="B129" s="168"/>
      <c r="C129" s="200" t="s">
        <v>434</v>
      </c>
      <c r="D129" s="150"/>
      <c r="E129" s="171"/>
      <c r="F129" s="171"/>
      <c r="G129" s="171"/>
      <c r="H129" s="171"/>
      <c r="I129" s="173"/>
      <c r="J129" s="173">
        <f>SUM(I130:I141)</f>
        <v>158.33329999999995</v>
      </c>
    </row>
    <row r="130" spans="1:10" s="4" customFormat="1" ht="15">
      <c r="A130" s="166"/>
      <c r="B130" s="166"/>
      <c r="C130" s="186" t="s">
        <v>435</v>
      </c>
      <c r="D130" s="187"/>
      <c r="E130" s="173">
        <f>(2*7.26)+(7.41*2)+(1.2*2)</f>
        <v>31.74</v>
      </c>
      <c r="F130" s="171"/>
      <c r="G130" s="173">
        <v>2.65</v>
      </c>
      <c r="H130" s="171"/>
      <c r="I130" s="172">
        <f t="shared" ref="I130:I141" si="5">PRODUCT(E130:H130)</f>
        <v>84.11099999999999</v>
      </c>
    </row>
    <row r="131" spans="1:10" s="4" customFormat="1" ht="15">
      <c r="A131" s="166"/>
      <c r="B131" s="166"/>
      <c r="C131" s="186" t="s">
        <v>436</v>
      </c>
      <c r="D131" s="187"/>
      <c r="E131" s="173">
        <v>2.75</v>
      </c>
      <c r="F131" s="171"/>
      <c r="G131" s="173">
        <v>2.65</v>
      </c>
      <c r="H131" s="173">
        <v>9</v>
      </c>
      <c r="I131" s="172">
        <f t="shared" si="5"/>
        <v>65.587499999999991</v>
      </c>
    </row>
    <row r="132" spans="1:10" s="4" customFormat="1" ht="15">
      <c r="A132" s="166"/>
      <c r="B132" s="166"/>
      <c r="C132" s="186" t="s">
        <v>423</v>
      </c>
      <c r="D132" s="187"/>
      <c r="E132" s="173">
        <v>2</v>
      </c>
      <c r="F132" s="173"/>
      <c r="G132" s="173">
        <v>1.5</v>
      </c>
      <c r="H132" s="173">
        <v>2</v>
      </c>
      <c r="I132" s="172">
        <f t="shared" si="5"/>
        <v>6</v>
      </c>
    </row>
    <row r="133" spans="1:10" s="4" customFormat="1" ht="15">
      <c r="A133" s="166"/>
      <c r="B133" s="166"/>
      <c r="C133" s="186" t="s">
        <v>425</v>
      </c>
      <c r="D133" s="187"/>
      <c r="E133" s="173">
        <v>7.26</v>
      </c>
      <c r="F133" s="173"/>
      <c r="G133" s="173">
        <v>0.74</v>
      </c>
      <c r="H133" s="173">
        <v>2</v>
      </c>
      <c r="I133" s="172">
        <f t="shared" si="5"/>
        <v>10.7448</v>
      </c>
    </row>
    <row r="134" spans="1:10" s="4" customFormat="1" ht="15">
      <c r="A134" s="166"/>
      <c r="B134" s="166"/>
      <c r="C134" s="186" t="s">
        <v>424</v>
      </c>
      <c r="D134" s="187"/>
      <c r="E134" s="173">
        <v>1.2</v>
      </c>
      <c r="F134" s="173"/>
      <c r="G134" s="173">
        <v>0.51</v>
      </c>
      <c r="H134" s="173">
        <v>2</v>
      </c>
      <c r="I134" s="172">
        <f t="shared" si="5"/>
        <v>1.224</v>
      </c>
    </row>
    <row r="135" spans="1:10" s="4" customFormat="1" ht="15">
      <c r="A135" s="166"/>
      <c r="B135" s="166"/>
      <c r="C135" s="186" t="s">
        <v>433</v>
      </c>
      <c r="D135" s="187"/>
      <c r="E135" s="173">
        <v>2.75</v>
      </c>
      <c r="F135" s="173"/>
      <c r="G135" s="173">
        <f>0.74/2</f>
        <v>0.37</v>
      </c>
      <c r="H135" s="173">
        <v>6</v>
      </c>
      <c r="I135" s="172">
        <f t="shared" si="5"/>
        <v>6.1050000000000004</v>
      </c>
    </row>
    <row r="136" spans="1:10" s="4" customFormat="1" ht="15">
      <c r="A136" s="166"/>
      <c r="B136" s="166"/>
      <c r="C136" s="186" t="s">
        <v>426</v>
      </c>
      <c r="D136" s="187"/>
      <c r="E136" s="173">
        <v>5.65</v>
      </c>
      <c r="F136" s="173"/>
      <c r="G136" s="173">
        <f>0.74/2</f>
        <v>0.37</v>
      </c>
      <c r="H136" s="173">
        <v>2</v>
      </c>
      <c r="I136" s="172">
        <f t="shared" si="5"/>
        <v>4.181</v>
      </c>
    </row>
    <row r="137" spans="1:10" s="4" customFormat="1" ht="15">
      <c r="A137" s="166"/>
      <c r="B137" s="166"/>
      <c r="C137" s="186" t="s">
        <v>428</v>
      </c>
      <c r="D137" s="187"/>
      <c r="E137" s="173">
        <v>-0.8</v>
      </c>
      <c r="F137" s="173"/>
      <c r="G137" s="173">
        <v>2.1</v>
      </c>
      <c r="H137" s="173">
        <v>3</v>
      </c>
      <c r="I137" s="172">
        <f t="shared" si="5"/>
        <v>-5.0400000000000009</v>
      </c>
    </row>
    <row r="138" spans="1:10" s="4" customFormat="1" ht="15">
      <c r="A138" s="166"/>
      <c r="B138" s="166"/>
      <c r="C138" s="186" t="s">
        <v>429</v>
      </c>
      <c r="D138" s="187"/>
      <c r="E138" s="173">
        <v>-0.7</v>
      </c>
      <c r="F138" s="173"/>
      <c r="G138" s="173">
        <v>2.1</v>
      </c>
      <c r="H138" s="173">
        <v>4</v>
      </c>
      <c r="I138" s="172">
        <f t="shared" si="5"/>
        <v>-5.88</v>
      </c>
    </row>
    <row r="139" spans="1:10" s="4" customFormat="1" ht="15">
      <c r="A139" s="166"/>
      <c r="B139" s="166"/>
      <c r="C139" s="186" t="s">
        <v>430</v>
      </c>
      <c r="D139" s="187"/>
      <c r="E139" s="173">
        <v>-0.6</v>
      </c>
      <c r="F139" s="173"/>
      <c r="G139" s="173">
        <v>2.1</v>
      </c>
      <c r="H139" s="173">
        <v>2</v>
      </c>
      <c r="I139" s="172">
        <f t="shared" si="5"/>
        <v>-2.52</v>
      </c>
    </row>
    <row r="140" spans="1:10" s="4" customFormat="1" ht="15">
      <c r="A140" s="166"/>
      <c r="B140" s="166"/>
      <c r="C140" s="186" t="s">
        <v>431</v>
      </c>
      <c r="D140" s="187"/>
      <c r="E140" s="173">
        <v>-1.5</v>
      </c>
      <c r="F140" s="173"/>
      <c r="G140" s="173">
        <v>1</v>
      </c>
      <c r="H140" s="173">
        <v>4</v>
      </c>
      <c r="I140" s="172">
        <f t="shared" si="5"/>
        <v>-6</v>
      </c>
    </row>
    <row r="141" spans="1:10" s="25" customFormat="1" ht="15">
      <c r="A141" s="180"/>
      <c r="B141" s="180"/>
      <c r="C141" s="181" t="s">
        <v>432</v>
      </c>
      <c r="D141" s="182"/>
      <c r="E141" s="172">
        <v>-0.6</v>
      </c>
      <c r="F141" s="172"/>
      <c r="G141" s="172">
        <v>0.3</v>
      </c>
      <c r="H141" s="172">
        <v>1</v>
      </c>
      <c r="I141" s="172">
        <f t="shared" si="5"/>
        <v>-0.18</v>
      </c>
      <c r="J141" s="26"/>
    </row>
    <row r="142" spans="1:10" s="25" customFormat="1" ht="15">
      <c r="A142" s="180"/>
      <c r="B142" s="180"/>
      <c r="C142" s="200" t="s">
        <v>437</v>
      </c>
      <c r="D142" s="182"/>
      <c r="E142" s="172"/>
      <c r="F142" s="172"/>
      <c r="G142" s="172"/>
      <c r="H142" s="172"/>
      <c r="I142" s="172"/>
      <c r="J142" s="26">
        <f>SUM(I143:I151)</f>
        <v>68.698099999999982</v>
      </c>
    </row>
    <row r="143" spans="1:10" s="25" customFormat="1" ht="15">
      <c r="A143" s="180"/>
      <c r="B143" s="180"/>
      <c r="C143" s="55" t="s">
        <v>438</v>
      </c>
      <c r="D143" s="182"/>
      <c r="E143" s="172">
        <v>7.56</v>
      </c>
      <c r="F143" s="172"/>
      <c r="G143" s="172">
        <v>2.73</v>
      </c>
      <c r="H143" s="172">
        <v>2</v>
      </c>
      <c r="I143" s="172">
        <f t="shared" ref="I143:I151" si="6">PRODUCT(E143:H143)</f>
        <v>41.2776</v>
      </c>
      <c r="J143" s="26"/>
    </row>
    <row r="144" spans="1:10" s="25" customFormat="1" ht="15">
      <c r="A144" s="180"/>
      <c r="B144" s="180"/>
      <c r="C144" s="55" t="s">
        <v>439</v>
      </c>
      <c r="D144" s="182"/>
      <c r="E144" s="172">
        <v>5.95</v>
      </c>
      <c r="F144" s="172"/>
      <c r="G144" s="172">
        <v>2.73</v>
      </c>
      <c r="H144" s="172">
        <v>2</v>
      </c>
      <c r="I144" s="172">
        <f t="shared" si="6"/>
        <v>32.487000000000002</v>
      </c>
      <c r="J144" s="26"/>
    </row>
    <row r="145" spans="1:10" s="25" customFormat="1" ht="15">
      <c r="A145" s="180"/>
      <c r="B145" s="180"/>
      <c r="C145" s="55" t="s">
        <v>440</v>
      </c>
      <c r="D145" s="182"/>
      <c r="E145" s="172">
        <v>5.65</v>
      </c>
      <c r="F145" s="172"/>
      <c r="G145" s="172">
        <f>0.74/2</f>
        <v>0.37</v>
      </c>
      <c r="H145" s="172">
        <v>2</v>
      </c>
      <c r="I145" s="172">
        <f t="shared" si="6"/>
        <v>4.181</v>
      </c>
      <c r="J145" s="26"/>
    </row>
    <row r="146" spans="1:10" s="4" customFormat="1" ht="15">
      <c r="A146" s="166"/>
      <c r="B146" s="166"/>
      <c r="C146" s="186" t="s">
        <v>474</v>
      </c>
      <c r="D146" s="187"/>
      <c r="E146" s="173">
        <f>1.5+1.5+1.75+1.75</f>
        <v>6.5</v>
      </c>
      <c r="F146" s="173"/>
      <c r="G146" s="173">
        <v>0.25</v>
      </c>
      <c r="H146" s="173">
        <v>2</v>
      </c>
      <c r="I146" s="172">
        <f t="shared" si="6"/>
        <v>3.25</v>
      </c>
    </row>
    <row r="147" spans="1:10" s="25" customFormat="1" ht="15">
      <c r="A147" s="180"/>
      <c r="B147" s="180"/>
      <c r="C147" s="55" t="s">
        <v>469</v>
      </c>
      <c r="D147" s="182"/>
      <c r="E147" s="172">
        <v>1.75</v>
      </c>
      <c r="F147" s="172"/>
      <c r="G147" s="172">
        <v>1.2</v>
      </c>
      <c r="H147" s="172">
        <v>1</v>
      </c>
      <c r="I147" s="172">
        <f t="shared" si="6"/>
        <v>2.1</v>
      </c>
      <c r="J147" s="26"/>
    </row>
    <row r="148" spans="1:10" s="4" customFormat="1" ht="15">
      <c r="A148" s="166"/>
      <c r="B148" s="166"/>
      <c r="C148" s="186" t="s">
        <v>442</v>
      </c>
      <c r="D148" s="187"/>
      <c r="E148" s="173">
        <v>-2.75</v>
      </c>
      <c r="F148" s="173"/>
      <c r="G148" s="173">
        <v>2.4500000000000002</v>
      </c>
      <c r="H148" s="173">
        <v>1</v>
      </c>
      <c r="I148" s="172">
        <f t="shared" si="6"/>
        <v>-6.7375000000000007</v>
      </c>
    </row>
    <row r="149" spans="1:10" s="4" customFormat="1" ht="15">
      <c r="A149" s="166"/>
      <c r="B149" s="166"/>
      <c r="C149" s="186" t="s">
        <v>428</v>
      </c>
      <c r="D149" s="187"/>
      <c r="E149" s="173">
        <v>-0.8</v>
      </c>
      <c r="F149" s="173"/>
      <c r="G149" s="173">
        <v>2.1</v>
      </c>
      <c r="H149" s="173">
        <v>1</v>
      </c>
      <c r="I149" s="172">
        <f t="shared" si="6"/>
        <v>-1.6800000000000002</v>
      </c>
    </row>
    <row r="150" spans="1:10" s="4" customFormat="1" ht="15">
      <c r="A150" s="166"/>
      <c r="B150" s="166"/>
      <c r="C150" s="186" t="s">
        <v>431</v>
      </c>
      <c r="D150" s="187"/>
      <c r="E150" s="173">
        <v>-1.5</v>
      </c>
      <c r="F150" s="173"/>
      <c r="G150" s="173">
        <v>1</v>
      </c>
      <c r="H150" s="173">
        <v>4</v>
      </c>
      <c r="I150" s="172">
        <f t="shared" si="6"/>
        <v>-6</v>
      </c>
    </row>
    <row r="151" spans="1:10" s="25" customFormat="1" ht="15">
      <c r="A151" s="180"/>
      <c r="B151" s="180"/>
      <c r="C151" s="181" t="s">
        <v>432</v>
      </c>
      <c r="D151" s="182"/>
      <c r="E151" s="172">
        <v>-0.6</v>
      </c>
      <c r="F151" s="172"/>
      <c r="G151" s="172">
        <v>0.3</v>
      </c>
      <c r="H151" s="172">
        <v>1</v>
      </c>
      <c r="I151" s="172">
        <f t="shared" si="6"/>
        <v>-0.18</v>
      </c>
      <c r="J151" s="26"/>
    </row>
    <row r="152" spans="1:10" s="25" customFormat="1" ht="15">
      <c r="A152" s="180"/>
      <c r="B152" s="180"/>
      <c r="C152" s="191" t="s">
        <v>443</v>
      </c>
      <c r="D152" s="182"/>
      <c r="E152" s="172"/>
      <c r="F152" s="172"/>
      <c r="G152" s="172"/>
      <c r="H152" s="172"/>
      <c r="I152" s="172"/>
      <c r="J152" s="26">
        <f>SUM(I153:I157)</f>
        <v>45.88</v>
      </c>
    </row>
    <row r="153" spans="1:10" s="25" customFormat="1" ht="15">
      <c r="A153" s="166"/>
      <c r="B153" s="166"/>
      <c r="C153" s="188"/>
      <c r="D153" s="189"/>
      <c r="E153" s="172">
        <v>7.56</v>
      </c>
      <c r="F153" s="172"/>
      <c r="G153" s="172">
        <v>0.5</v>
      </c>
      <c r="H153" s="172">
        <v>4</v>
      </c>
      <c r="I153" s="172">
        <f>PRODUCT(E153:H153)</f>
        <v>15.12</v>
      </c>
    </row>
    <row r="154" spans="1:10" s="25" customFormat="1" ht="15">
      <c r="A154" s="166"/>
      <c r="B154" s="166"/>
      <c r="C154" s="188"/>
      <c r="D154" s="189"/>
      <c r="E154" s="172">
        <v>5.65</v>
      </c>
      <c r="F154" s="172"/>
      <c r="G154" s="172">
        <v>0.5</v>
      </c>
      <c r="H154" s="172">
        <v>4</v>
      </c>
      <c r="I154" s="172">
        <f>PRODUCT(E154:H154)</f>
        <v>11.3</v>
      </c>
    </row>
    <row r="155" spans="1:10" s="25" customFormat="1" ht="15">
      <c r="A155" s="166"/>
      <c r="B155" s="166"/>
      <c r="C155" s="188"/>
      <c r="D155" s="189"/>
      <c r="E155" s="172">
        <v>7.26</v>
      </c>
      <c r="F155" s="172"/>
      <c r="G155" s="172">
        <v>0.5</v>
      </c>
      <c r="H155" s="172">
        <v>2</v>
      </c>
      <c r="I155" s="172">
        <f>PRODUCT(E155:H155)</f>
        <v>7.26</v>
      </c>
    </row>
    <row r="156" spans="1:10" s="25" customFormat="1" ht="15">
      <c r="A156" s="180"/>
      <c r="B156" s="180"/>
      <c r="C156" s="181"/>
      <c r="D156" s="182"/>
      <c r="E156" s="172">
        <v>1.2</v>
      </c>
      <c r="F156" s="172"/>
      <c r="G156" s="172">
        <v>0.5</v>
      </c>
      <c r="H156" s="172">
        <v>2</v>
      </c>
      <c r="I156" s="172">
        <f>PRODUCT(E156:H156)</f>
        <v>1.2</v>
      </c>
      <c r="J156" s="26"/>
    </row>
    <row r="157" spans="1:10" s="25" customFormat="1" ht="15">
      <c r="A157" s="180"/>
      <c r="B157" s="180"/>
      <c r="C157" s="181"/>
      <c r="D157" s="182"/>
      <c r="E157" s="172">
        <v>2.75</v>
      </c>
      <c r="F157" s="172"/>
      <c r="G157" s="172">
        <v>0.5</v>
      </c>
      <c r="H157" s="172">
        <v>8</v>
      </c>
      <c r="I157" s="172">
        <f>PRODUCT(E157:H157)</f>
        <v>11</v>
      </c>
      <c r="J157" s="26"/>
    </row>
    <row r="158" spans="1:10" s="4" customFormat="1" ht="15">
      <c r="A158" s="183"/>
      <c r="B158" s="183"/>
      <c r="C158" s="184"/>
      <c r="D158" s="185"/>
      <c r="E158" s="171"/>
      <c r="F158" s="171"/>
      <c r="G158" s="171"/>
      <c r="H158" s="171"/>
      <c r="I158" s="173"/>
    </row>
    <row r="159" spans="1:10" s="4" customFormat="1" ht="45">
      <c r="A159" s="167" t="s">
        <v>69</v>
      </c>
      <c r="B159" s="167" t="s">
        <v>573</v>
      </c>
      <c r="C159" s="169" t="s">
        <v>574</v>
      </c>
      <c r="D159" s="150" t="s">
        <v>122</v>
      </c>
      <c r="E159" s="171"/>
      <c r="F159" s="171"/>
      <c r="G159" s="171"/>
      <c r="H159" s="171"/>
      <c r="I159" s="171">
        <f>SUM(I160:I162)</f>
        <v>10.98</v>
      </c>
    </row>
    <row r="160" spans="1:10" s="25" customFormat="1" ht="15">
      <c r="A160" s="180"/>
      <c r="B160" s="180"/>
      <c r="C160" s="181" t="s">
        <v>446</v>
      </c>
      <c r="D160" s="182"/>
      <c r="E160" s="172">
        <f>1.2+1.2+1.75+1.75</f>
        <v>5.9</v>
      </c>
      <c r="F160" s="172"/>
      <c r="G160" s="172">
        <v>1.8</v>
      </c>
      <c r="H160" s="172"/>
      <c r="I160" s="172">
        <f>PRODUCT(E160:H160)</f>
        <v>10.620000000000001</v>
      </c>
      <c r="J160" s="26"/>
    </row>
    <row r="161" spans="1:10" s="25" customFormat="1" ht="15">
      <c r="A161" s="180"/>
      <c r="B161" s="180"/>
      <c r="C161" s="181" t="s">
        <v>444</v>
      </c>
      <c r="D161" s="182"/>
      <c r="E161" s="172">
        <v>-0.6</v>
      </c>
      <c r="F161" s="172"/>
      <c r="G161" s="172">
        <v>1.8</v>
      </c>
      <c r="H161" s="172"/>
      <c r="I161" s="172">
        <f>PRODUCT(E161:H161)</f>
        <v>-1.08</v>
      </c>
      <c r="J161" s="26"/>
    </row>
    <row r="162" spans="1:10" s="25" customFormat="1" ht="15">
      <c r="A162" s="180"/>
      <c r="B162" s="180"/>
      <c r="C162" s="181" t="s">
        <v>445</v>
      </c>
      <c r="D162" s="182"/>
      <c r="E162" s="172">
        <v>1.2</v>
      </c>
      <c r="F162" s="172"/>
      <c r="G162" s="172">
        <v>0.6</v>
      </c>
      <c r="H162" s="172">
        <v>2</v>
      </c>
      <c r="I162" s="172">
        <f>PRODUCT(E162:H162)</f>
        <v>1.44</v>
      </c>
      <c r="J162" s="26"/>
    </row>
    <row r="163" spans="1:10" s="4" customFormat="1" ht="15">
      <c r="A163" s="183"/>
      <c r="B163" s="183"/>
      <c r="C163" s="184"/>
      <c r="D163" s="185"/>
      <c r="E163" s="171"/>
      <c r="F163" s="171"/>
      <c r="G163" s="171"/>
      <c r="H163" s="171"/>
      <c r="I163" s="173"/>
    </row>
    <row r="164" spans="1:10" s="4" customFormat="1" ht="90">
      <c r="A164" s="167" t="s">
        <v>70</v>
      </c>
      <c r="B164" s="168" t="s">
        <v>159</v>
      </c>
      <c r="C164" s="149" t="s">
        <v>160</v>
      </c>
      <c r="D164" s="150" t="s">
        <v>122</v>
      </c>
      <c r="E164" s="171"/>
      <c r="F164" s="171"/>
      <c r="G164" s="171"/>
      <c r="H164" s="171"/>
      <c r="I164" s="171">
        <f>SUM(I165:I188)</f>
        <v>225.40639999999993</v>
      </c>
    </row>
    <row r="165" spans="1:10" s="4" customFormat="1" ht="15">
      <c r="A165" s="167"/>
      <c r="B165" s="168"/>
      <c r="C165" s="200" t="s">
        <v>434</v>
      </c>
      <c r="D165" s="150"/>
      <c r="E165" s="171"/>
      <c r="F165" s="171"/>
      <c r="G165" s="171"/>
      <c r="H165" s="171"/>
      <c r="I165" s="173"/>
      <c r="J165" s="173">
        <f>SUM(I166:I177)</f>
        <v>158.33329999999995</v>
      </c>
    </row>
    <row r="166" spans="1:10" s="4" customFormat="1" ht="15">
      <c r="A166" s="166"/>
      <c r="B166" s="166"/>
      <c r="C166" s="186" t="s">
        <v>435</v>
      </c>
      <c r="D166" s="187"/>
      <c r="E166" s="173">
        <f>(2*7.26)+(7.41*2)+(1.2*2)</f>
        <v>31.74</v>
      </c>
      <c r="F166" s="171"/>
      <c r="G166" s="173">
        <v>2.65</v>
      </c>
      <c r="H166" s="171"/>
      <c r="I166" s="172">
        <f t="shared" ref="I166:I177" si="7">PRODUCT(E166:H166)</f>
        <v>84.11099999999999</v>
      </c>
    </row>
    <row r="167" spans="1:10" s="4" customFormat="1" ht="15">
      <c r="A167" s="166"/>
      <c r="B167" s="166"/>
      <c r="C167" s="186" t="s">
        <v>436</v>
      </c>
      <c r="D167" s="187"/>
      <c r="E167" s="173">
        <v>2.75</v>
      </c>
      <c r="F167" s="171"/>
      <c r="G167" s="173">
        <v>2.65</v>
      </c>
      <c r="H167" s="173">
        <v>9</v>
      </c>
      <c r="I167" s="172">
        <f t="shared" si="7"/>
        <v>65.587499999999991</v>
      </c>
    </row>
    <row r="168" spans="1:10" s="4" customFormat="1" ht="15">
      <c r="A168" s="166"/>
      <c r="B168" s="166"/>
      <c r="C168" s="186" t="s">
        <v>423</v>
      </c>
      <c r="D168" s="187"/>
      <c r="E168" s="173">
        <v>2</v>
      </c>
      <c r="F168" s="173"/>
      <c r="G168" s="173">
        <v>1.5</v>
      </c>
      <c r="H168" s="173">
        <v>2</v>
      </c>
      <c r="I168" s="172">
        <f t="shared" si="7"/>
        <v>6</v>
      </c>
    </row>
    <row r="169" spans="1:10" s="4" customFormat="1" ht="15">
      <c r="A169" s="166"/>
      <c r="B169" s="166"/>
      <c r="C169" s="186" t="s">
        <v>425</v>
      </c>
      <c r="D169" s="187"/>
      <c r="E169" s="173">
        <v>7.26</v>
      </c>
      <c r="F169" s="173"/>
      <c r="G169" s="173">
        <v>0.74</v>
      </c>
      <c r="H169" s="173">
        <v>2</v>
      </c>
      <c r="I169" s="172">
        <f t="shared" si="7"/>
        <v>10.7448</v>
      </c>
    </row>
    <row r="170" spans="1:10" s="4" customFormat="1" ht="15">
      <c r="A170" s="166"/>
      <c r="B170" s="166"/>
      <c r="C170" s="186" t="s">
        <v>424</v>
      </c>
      <c r="D170" s="187"/>
      <c r="E170" s="173">
        <v>1.2</v>
      </c>
      <c r="F170" s="173"/>
      <c r="G170" s="173">
        <v>0.51</v>
      </c>
      <c r="H170" s="173">
        <v>2</v>
      </c>
      <c r="I170" s="172">
        <f t="shared" si="7"/>
        <v>1.224</v>
      </c>
    </row>
    <row r="171" spans="1:10" s="4" customFormat="1" ht="15">
      <c r="A171" s="166"/>
      <c r="B171" s="166"/>
      <c r="C171" s="186" t="s">
        <v>433</v>
      </c>
      <c r="D171" s="187"/>
      <c r="E171" s="173">
        <v>2.75</v>
      </c>
      <c r="F171" s="173"/>
      <c r="G171" s="173">
        <f>0.74/2</f>
        <v>0.37</v>
      </c>
      <c r="H171" s="173">
        <v>6</v>
      </c>
      <c r="I171" s="172">
        <f t="shared" si="7"/>
        <v>6.1050000000000004</v>
      </c>
    </row>
    <row r="172" spans="1:10" s="4" customFormat="1" ht="15">
      <c r="A172" s="166"/>
      <c r="B172" s="166"/>
      <c r="C172" s="186" t="s">
        <v>426</v>
      </c>
      <c r="D172" s="187"/>
      <c r="E172" s="173">
        <v>5.65</v>
      </c>
      <c r="F172" s="173"/>
      <c r="G172" s="173">
        <f>0.74/2</f>
        <v>0.37</v>
      </c>
      <c r="H172" s="173">
        <v>2</v>
      </c>
      <c r="I172" s="172">
        <f t="shared" si="7"/>
        <v>4.181</v>
      </c>
    </row>
    <row r="173" spans="1:10" s="4" customFormat="1" ht="15">
      <c r="A173" s="166"/>
      <c r="B173" s="166"/>
      <c r="C173" s="186" t="s">
        <v>428</v>
      </c>
      <c r="D173" s="187"/>
      <c r="E173" s="173">
        <v>-0.8</v>
      </c>
      <c r="F173" s="173"/>
      <c r="G173" s="173">
        <v>2.1</v>
      </c>
      <c r="H173" s="173">
        <v>3</v>
      </c>
      <c r="I173" s="172">
        <f t="shared" si="7"/>
        <v>-5.0400000000000009</v>
      </c>
    </row>
    <row r="174" spans="1:10" s="4" customFormat="1" ht="15">
      <c r="A174" s="166"/>
      <c r="B174" s="166"/>
      <c r="C174" s="186" t="s">
        <v>429</v>
      </c>
      <c r="D174" s="187"/>
      <c r="E174" s="173">
        <v>-0.7</v>
      </c>
      <c r="F174" s="173"/>
      <c r="G174" s="173">
        <v>2.1</v>
      </c>
      <c r="H174" s="173">
        <v>4</v>
      </c>
      <c r="I174" s="172">
        <f t="shared" si="7"/>
        <v>-5.88</v>
      </c>
    </row>
    <row r="175" spans="1:10" s="4" customFormat="1" ht="15">
      <c r="A175" s="166"/>
      <c r="B175" s="166"/>
      <c r="C175" s="186" t="s">
        <v>430</v>
      </c>
      <c r="D175" s="187"/>
      <c r="E175" s="173">
        <v>-0.6</v>
      </c>
      <c r="F175" s="173"/>
      <c r="G175" s="173">
        <v>2.1</v>
      </c>
      <c r="H175" s="173">
        <v>2</v>
      </c>
      <c r="I175" s="172">
        <f t="shared" si="7"/>
        <v>-2.52</v>
      </c>
    </row>
    <row r="176" spans="1:10" s="4" customFormat="1" ht="15">
      <c r="A176" s="166"/>
      <c r="B176" s="166"/>
      <c r="C176" s="186" t="s">
        <v>431</v>
      </c>
      <c r="D176" s="187"/>
      <c r="E176" s="173">
        <v>-1.5</v>
      </c>
      <c r="F176" s="173"/>
      <c r="G176" s="173">
        <v>1</v>
      </c>
      <c r="H176" s="173">
        <v>4</v>
      </c>
      <c r="I176" s="172">
        <f t="shared" si="7"/>
        <v>-6</v>
      </c>
    </row>
    <row r="177" spans="1:10" s="25" customFormat="1" ht="15">
      <c r="A177" s="180"/>
      <c r="B177" s="180"/>
      <c r="C177" s="181" t="s">
        <v>432</v>
      </c>
      <c r="D177" s="182"/>
      <c r="E177" s="172">
        <v>-0.6</v>
      </c>
      <c r="F177" s="172"/>
      <c r="G177" s="172">
        <v>0.3</v>
      </c>
      <c r="H177" s="172">
        <v>1</v>
      </c>
      <c r="I177" s="172">
        <f t="shared" si="7"/>
        <v>-0.18</v>
      </c>
      <c r="J177" s="26"/>
    </row>
    <row r="178" spans="1:10" s="25" customFormat="1" ht="15">
      <c r="A178" s="180"/>
      <c r="B178" s="180"/>
      <c r="C178" s="200" t="s">
        <v>437</v>
      </c>
      <c r="D178" s="182"/>
      <c r="E178" s="172"/>
      <c r="F178" s="172"/>
      <c r="G178" s="172"/>
      <c r="H178" s="172"/>
      <c r="I178" s="172"/>
      <c r="J178" s="26">
        <f>SUM(I179:I187)</f>
        <v>67.073099999999982</v>
      </c>
    </row>
    <row r="179" spans="1:10" s="25" customFormat="1" ht="15">
      <c r="A179" s="180"/>
      <c r="B179" s="180"/>
      <c r="C179" s="55" t="s">
        <v>438</v>
      </c>
      <c r="D179" s="182"/>
      <c r="E179" s="172">
        <v>7.56</v>
      </c>
      <c r="F179" s="172"/>
      <c r="G179" s="172">
        <v>2.73</v>
      </c>
      <c r="H179" s="172">
        <v>2</v>
      </c>
      <c r="I179" s="172">
        <f t="shared" ref="I179:I187" si="8">PRODUCT(E179:H179)</f>
        <v>41.2776</v>
      </c>
      <c r="J179" s="26"/>
    </row>
    <row r="180" spans="1:10" s="25" customFormat="1" ht="15">
      <c r="A180" s="180"/>
      <c r="B180" s="180"/>
      <c r="C180" s="55" t="s">
        <v>439</v>
      </c>
      <c r="D180" s="182"/>
      <c r="E180" s="172">
        <v>5.95</v>
      </c>
      <c r="F180" s="172"/>
      <c r="G180" s="172">
        <v>2.73</v>
      </c>
      <c r="H180" s="172">
        <v>2</v>
      </c>
      <c r="I180" s="172">
        <f t="shared" si="8"/>
        <v>32.487000000000002</v>
      </c>
      <c r="J180" s="26"/>
    </row>
    <row r="181" spans="1:10" s="25" customFormat="1" ht="15">
      <c r="A181" s="180"/>
      <c r="B181" s="180"/>
      <c r="C181" s="55" t="s">
        <v>440</v>
      </c>
      <c r="D181" s="182"/>
      <c r="E181" s="172">
        <v>5.65</v>
      </c>
      <c r="F181" s="172"/>
      <c r="G181" s="172">
        <f>0.74/2</f>
        <v>0.37</v>
      </c>
      <c r="H181" s="172">
        <v>2</v>
      </c>
      <c r="I181" s="172">
        <f t="shared" si="8"/>
        <v>4.181</v>
      </c>
      <c r="J181" s="26"/>
    </row>
    <row r="182" spans="1:10" s="4" customFormat="1" ht="15">
      <c r="A182" s="166"/>
      <c r="B182" s="166"/>
      <c r="C182" s="186" t="s">
        <v>474</v>
      </c>
      <c r="D182" s="187"/>
      <c r="E182" s="173">
        <f>1.5+1.5+1.75+1.75</f>
        <v>6.5</v>
      </c>
      <c r="F182" s="173"/>
      <c r="G182" s="173">
        <v>0.25</v>
      </c>
      <c r="H182" s="173">
        <v>1</v>
      </c>
      <c r="I182" s="172">
        <f t="shared" si="8"/>
        <v>1.625</v>
      </c>
    </row>
    <row r="183" spans="1:10" s="25" customFormat="1" ht="15">
      <c r="A183" s="180"/>
      <c r="B183" s="180"/>
      <c r="C183" s="55" t="s">
        <v>469</v>
      </c>
      <c r="D183" s="182"/>
      <c r="E183" s="172">
        <v>1.75</v>
      </c>
      <c r="F183" s="172"/>
      <c r="G183" s="172">
        <v>1.2</v>
      </c>
      <c r="H183" s="172">
        <v>1</v>
      </c>
      <c r="I183" s="172">
        <f t="shared" si="8"/>
        <v>2.1</v>
      </c>
      <c r="J183" s="26"/>
    </row>
    <row r="184" spans="1:10" s="4" customFormat="1" ht="15">
      <c r="A184" s="166"/>
      <c r="B184" s="166"/>
      <c r="C184" s="186" t="s">
        <v>442</v>
      </c>
      <c r="D184" s="187"/>
      <c r="E184" s="173">
        <v>-2.75</v>
      </c>
      <c r="F184" s="173"/>
      <c r="G184" s="173">
        <v>2.4500000000000002</v>
      </c>
      <c r="H184" s="173">
        <v>1</v>
      </c>
      <c r="I184" s="172">
        <f t="shared" si="8"/>
        <v>-6.7375000000000007</v>
      </c>
    </row>
    <row r="185" spans="1:10" s="4" customFormat="1" ht="15">
      <c r="A185" s="166"/>
      <c r="B185" s="166"/>
      <c r="C185" s="186" t="s">
        <v>428</v>
      </c>
      <c r="D185" s="187"/>
      <c r="E185" s="173">
        <v>-0.8</v>
      </c>
      <c r="F185" s="173"/>
      <c r="G185" s="173">
        <v>2.1</v>
      </c>
      <c r="H185" s="173">
        <v>1</v>
      </c>
      <c r="I185" s="172">
        <f t="shared" si="8"/>
        <v>-1.6800000000000002</v>
      </c>
    </row>
    <row r="186" spans="1:10" s="4" customFormat="1" ht="15">
      <c r="A186" s="166"/>
      <c r="B186" s="166"/>
      <c r="C186" s="186" t="s">
        <v>431</v>
      </c>
      <c r="D186" s="187"/>
      <c r="E186" s="173">
        <v>-1.5</v>
      </c>
      <c r="F186" s="173"/>
      <c r="G186" s="173">
        <v>1</v>
      </c>
      <c r="H186" s="173">
        <v>4</v>
      </c>
      <c r="I186" s="172">
        <f t="shared" si="8"/>
        <v>-6</v>
      </c>
    </row>
    <row r="187" spans="1:10" s="25" customFormat="1" ht="15">
      <c r="A187" s="180"/>
      <c r="B187" s="180"/>
      <c r="C187" s="181" t="s">
        <v>432</v>
      </c>
      <c r="D187" s="182"/>
      <c r="E187" s="172">
        <v>-0.6</v>
      </c>
      <c r="F187" s="172"/>
      <c r="G187" s="172">
        <v>0.3</v>
      </c>
      <c r="H187" s="172">
        <v>1</v>
      </c>
      <c r="I187" s="172">
        <f t="shared" si="8"/>
        <v>-0.18</v>
      </c>
      <c r="J187" s="26"/>
    </row>
    <row r="188" spans="1:10" s="4" customFormat="1" ht="15">
      <c r="A188" s="183"/>
      <c r="B188" s="183"/>
      <c r="C188" s="184"/>
      <c r="D188" s="185"/>
      <c r="E188" s="171"/>
      <c r="F188" s="171"/>
      <c r="G188" s="171"/>
      <c r="H188" s="171"/>
      <c r="I188" s="173"/>
    </row>
    <row r="189" spans="1:10" s="4" customFormat="1" ht="60">
      <c r="A189" s="167" t="s">
        <v>161</v>
      </c>
      <c r="B189" s="168" t="s">
        <v>162</v>
      </c>
      <c r="C189" s="149" t="s">
        <v>163</v>
      </c>
      <c r="D189" s="150" t="s">
        <v>122</v>
      </c>
      <c r="E189" s="171"/>
      <c r="F189" s="171"/>
      <c r="G189" s="171"/>
      <c r="H189" s="171"/>
      <c r="I189" s="171">
        <f>SUM(I190:I196)</f>
        <v>38.1</v>
      </c>
    </row>
    <row r="190" spans="1:10" s="4" customFormat="1" ht="15">
      <c r="A190" s="167"/>
      <c r="B190" s="168"/>
      <c r="C190" s="55" t="s">
        <v>447</v>
      </c>
      <c r="D190" s="56"/>
      <c r="E190" s="173">
        <v>3.53</v>
      </c>
      <c r="F190" s="173">
        <v>2.75</v>
      </c>
      <c r="G190" s="173"/>
      <c r="H190" s="173"/>
      <c r="I190" s="172">
        <f t="shared" ref="I190:I195" si="9">PRODUCT(E190:H190)</f>
        <v>9.7074999999999996</v>
      </c>
    </row>
    <row r="191" spans="1:10" s="4" customFormat="1" ht="15">
      <c r="A191" s="167"/>
      <c r="B191" s="168"/>
      <c r="C191" s="55" t="s">
        <v>448</v>
      </c>
      <c r="D191" s="56"/>
      <c r="E191" s="173">
        <v>2.38</v>
      </c>
      <c r="F191" s="173">
        <v>2.75</v>
      </c>
      <c r="G191" s="173"/>
      <c r="H191" s="173"/>
      <c r="I191" s="172">
        <f t="shared" si="9"/>
        <v>6.5449999999999999</v>
      </c>
    </row>
    <row r="192" spans="1:10" s="4" customFormat="1" ht="15">
      <c r="A192" s="167"/>
      <c r="B192" s="168"/>
      <c r="C192" s="55" t="s">
        <v>449</v>
      </c>
      <c r="D192" s="56"/>
      <c r="E192" s="173">
        <v>1.05</v>
      </c>
      <c r="F192" s="173">
        <v>2.75</v>
      </c>
      <c r="G192" s="173"/>
      <c r="H192" s="173"/>
      <c r="I192" s="172">
        <f t="shared" si="9"/>
        <v>2.8875000000000002</v>
      </c>
    </row>
    <row r="193" spans="1:10" s="4" customFormat="1" ht="15">
      <c r="A193" s="167"/>
      <c r="B193" s="168"/>
      <c r="C193" s="55" t="s">
        <v>450</v>
      </c>
      <c r="D193" s="56"/>
      <c r="E193" s="173">
        <v>2.88</v>
      </c>
      <c r="F193" s="173">
        <v>2.75</v>
      </c>
      <c r="G193" s="173"/>
      <c r="H193" s="173">
        <v>2</v>
      </c>
      <c r="I193" s="172">
        <f t="shared" si="9"/>
        <v>15.84</v>
      </c>
    </row>
    <row r="194" spans="1:10" s="25" customFormat="1" ht="15">
      <c r="A194" s="180"/>
      <c r="B194" s="180"/>
      <c r="C194" s="181" t="s">
        <v>451</v>
      </c>
      <c r="D194" s="182"/>
      <c r="E194" s="172">
        <v>1.75</v>
      </c>
      <c r="F194" s="172">
        <v>1.2</v>
      </c>
      <c r="G194" s="172"/>
      <c r="H194" s="172"/>
      <c r="I194" s="172">
        <f t="shared" si="9"/>
        <v>2.1</v>
      </c>
      <c r="J194" s="26"/>
    </row>
    <row r="195" spans="1:10" s="25" customFormat="1" ht="15">
      <c r="A195" s="180"/>
      <c r="B195" s="180"/>
      <c r="C195" s="181" t="s">
        <v>452</v>
      </c>
      <c r="D195" s="182"/>
      <c r="E195" s="172">
        <v>0.85</v>
      </c>
      <c r="F195" s="172">
        <v>1.2</v>
      </c>
      <c r="G195" s="172"/>
      <c r="H195" s="172"/>
      <c r="I195" s="172">
        <f t="shared" si="9"/>
        <v>1.02</v>
      </c>
      <c r="J195" s="26"/>
    </row>
    <row r="196" spans="1:10" s="4" customFormat="1" ht="15">
      <c r="A196" s="183"/>
      <c r="B196" s="183"/>
      <c r="C196" s="184"/>
      <c r="D196" s="185"/>
      <c r="E196" s="171"/>
      <c r="F196" s="171"/>
      <c r="G196" s="171"/>
      <c r="H196" s="171"/>
      <c r="I196" s="173"/>
    </row>
    <row r="197" spans="1:10" s="4" customFormat="1" ht="60">
      <c r="A197" s="167" t="s">
        <v>164</v>
      </c>
      <c r="B197" s="168" t="s">
        <v>288</v>
      </c>
      <c r="C197" s="175" t="s">
        <v>289</v>
      </c>
      <c r="D197" s="150" t="s">
        <v>122</v>
      </c>
      <c r="E197" s="171"/>
      <c r="F197" s="171"/>
      <c r="G197" s="171"/>
      <c r="H197" s="171"/>
      <c r="I197" s="171">
        <f>SUM(I198:I207)</f>
        <v>39.375</v>
      </c>
    </row>
    <row r="198" spans="1:10" s="4" customFormat="1" ht="15">
      <c r="A198" s="167"/>
      <c r="B198" s="168"/>
      <c r="C198" s="55" t="s">
        <v>447</v>
      </c>
      <c r="D198" s="56"/>
      <c r="E198" s="173">
        <v>3.53</v>
      </c>
      <c r="F198" s="173">
        <v>2.75</v>
      </c>
      <c r="G198" s="173"/>
      <c r="H198" s="173"/>
      <c r="I198" s="172">
        <f t="shared" ref="I198:I206" si="10">PRODUCT(E198:H198)</f>
        <v>9.7074999999999996</v>
      </c>
    </row>
    <row r="199" spans="1:10" s="4" customFormat="1" ht="15">
      <c r="A199" s="167"/>
      <c r="B199" s="168"/>
      <c r="C199" s="55" t="s">
        <v>448</v>
      </c>
      <c r="D199" s="56"/>
      <c r="E199" s="173">
        <v>2.38</v>
      </c>
      <c r="F199" s="173">
        <v>2.75</v>
      </c>
      <c r="G199" s="173"/>
      <c r="H199" s="173"/>
      <c r="I199" s="172">
        <f t="shared" si="10"/>
        <v>6.5449999999999999</v>
      </c>
    </row>
    <row r="200" spans="1:10" s="4" customFormat="1" ht="15">
      <c r="A200" s="167"/>
      <c r="B200" s="168"/>
      <c r="C200" s="55" t="s">
        <v>449</v>
      </c>
      <c r="D200" s="56"/>
      <c r="E200" s="173">
        <v>1.2</v>
      </c>
      <c r="F200" s="173">
        <v>2.75</v>
      </c>
      <c r="G200" s="173"/>
      <c r="H200" s="173"/>
      <c r="I200" s="172">
        <f t="shared" si="10"/>
        <v>3.3</v>
      </c>
    </row>
    <row r="201" spans="1:10" s="4" customFormat="1" ht="15">
      <c r="A201" s="167"/>
      <c r="B201" s="168"/>
      <c r="C201" s="55" t="s">
        <v>450</v>
      </c>
      <c r="D201" s="56"/>
      <c r="E201" s="173">
        <v>2.88</v>
      </c>
      <c r="F201" s="173">
        <v>2.75</v>
      </c>
      <c r="G201" s="173"/>
      <c r="H201" s="173">
        <v>2</v>
      </c>
      <c r="I201" s="172">
        <f t="shared" si="10"/>
        <v>15.84</v>
      </c>
    </row>
    <row r="202" spans="1:10" s="25" customFormat="1" ht="15">
      <c r="A202" s="180"/>
      <c r="B202" s="180"/>
      <c r="C202" s="181" t="s">
        <v>451</v>
      </c>
      <c r="D202" s="182"/>
      <c r="E202" s="172">
        <v>1.75</v>
      </c>
      <c r="F202" s="172">
        <v>1.2</v>
      </c>
      <c r="G202" s="172"/>
      <c r="H202" s="172"/>
      <c r="I202" s="172">
        <f t="shared" si="10"/>
        <v>2.1</v>
      </c>
      <c r="J202" s="26"/>
    </row>
    <row r="203" spans="1:10" s="25" customFormat="1" ht="15">
      <c r="A203" s="180"/>
      <c r="B203" s="180"/>
      <c r="C203" s="181" t="s">
        <v>452</v>
      </c>
      <c r="D203" s="182"/>
      <c r="E203" s="172">
        <v>1</v>
      </c>
      <c r="F203" s="172">
        <v>1.2</v>
      </c>
      <c r="G203" s="172"/>
      <c r="H203" s="172"/>
      <c r="I203" s="172">
        <f t="shared" si="10"/>
        <v>1.2</v>
      </c>
      <c r="J203" s="26"/>
    </row>
    <row r="204" spans="1:10" s="25" customFormat="1" ht="15">
      <c r="A204" s="180"/>
      <c r="B204" s="180"/>
      <c r="C204" s="181" t="s">
        <v>454</v>
      </c>
      <c r="D204" s="182"/>
      <c r="E204" s="172">
        <v>0.8</v>
      </c>
      <c r="F204" s="172">
        <v>0.15</v>
      </c>
      <c r="G204" s="172"/>
      <c r="H204" s="172">
        <v>4</v>
      </c>
      <c r="I204" s="172">
        <f t="shared" si="10"/>
        <v>0.48</v>
      </c>
      <c r="J204" s="26"/>
    </row>
    <row r="205" spans="1:10" s="25" customFormat="1" ht="15">
      <c r="A205" s="180"/>
      <c r="B205" s="180"/>
      <c r="C205" s="181" t="s">
        <v>453</v>
      </c>
      <c r="D205" s="182"/>
      <c r="E205" s="172">
        <v>0.6</v>
      </c>
      <c r="F205" s="172">
        <v>0.15</v>
      </c>
      <c r="G205" s="172"/>
      <c r="H205" s="172">
        <v>1</v>
      </c>
      <c r="I205" s="172">
        <f t="shared" si="10"/>
        <v>0.09</v>
      </c>
      <c r="J205" s="26"/>
    </row>
    <row r="206" spans="1:10" s="25" customFormat="1" ht="15">
      <c r="A206" s="180"/>
      <c r="B206" s="180"/>
      <c r="C206" s="181"/>
      <c r="D206" s="182"/>
      <c r="E206" s="172">
        <v>0.75</v>
      </c>
      <c r="F206" s="172">
        <v>0.15</v>
      </c>
      <c r="G206" s="172"/>
      <c r="H206" s="172"/>
      <c r="I206" s="172">
        <f t="shared" si="10"/>
        <v>0.11249999999999999</v>
      </c>
      <c r="J206" s="26"/>
    </row>
    <row r="207" spans="1:10" s="4" customFormat="1" ht="15">
      <c r="A207" s="183"/>
      <c r="B207" s="183"/>
      <c r="C207" s="184"/>
      <c r="D207" s="185"/>
      <c r="E207" s="171"/>
      <c r="F207" s="171"/>
      <c r="G207" s="171"/>
      <c r="H207" s="171"/>
      <c r="I207" s="173"/>
    </row>
    <row r="208" spans="1:10" s="4" customFormat="1" ht="60">
      <c r="A208" s="167" t="s">
        <v>165</v>
      </c>
      <c r="B208" s="168" t="s">
        <v>166</v>
      </c>
      <c r="C208" s="169" t="s">
        <v>167</v>
      </c>
      <c r="D208" s="150" t="s">
        <v>126</v>
      </c>
      <c r="E208" s="171"/>
      <c r="F208" s="171"/>
      <c r="G208" s="171"/>
      <c r="H208" s="171"/>
      <c r="I208" s="171">
        <f>SUM(I209:I210)</f>
        <v>0.77814000000000005</v>
      </c>
    </row>
    <row r="209" spans="1:10" s="25" customFormat="1" ht="15">
      <c r="A209" s="180"/>
      <c r="B209" s="180"/>
      <c r="C209" s="191"/>
      <c r="D209" s="182"/>
      <c r="E209" s="172">
        <v>8.4600000000000009</v>
      </c>
      <c r="F209" s="172">
        <v>0.45</v>
      </c>
      <c r="G209" s="172">
        <v>0.06</v>
      </c>
      <c r="H209" s="172">
        <v>2</v>
      </c>
      <c r="I209" s="172">
        <f>PRODUCT(E209:H209)</f>
        <v>0.45684000000000002</v>
      </c>
      <c r="J209" s="26"/>
    </row>
    <row r="210" spans="1:10" s="25" customFormat="1" ht="15">
      <c r="A210" s="180"/>
      <c r="B210" s="180"/>
      <c r="C210" s="181"/>
      <c r="D210" s="182"/>
      <c r="E210" s="172">
        <v>5.95</v>
      </c>
      <c r="F210" s="172">
        <v>0.45</v>
      </c>
      <c r="G210" s="172">
        <v>0.06</v>
      </c>
      <c r="H210" s="172">
        <v>2</v>
      </c>
      <c r="I210" s="172">
        <f>PRODUCT(E210:H210)</f>
        <v>0.32130000000000003</v>
      </c>
      <c r="J210" s="26"/>
    </row>
    <row r="211" spans="1:10" s="4" customFormat="1" ht="15">
      <c r="A211" s="183"/>
      <c r="B211" s="183"/>
      <c r="C211" s="184"/>
      <c r="D211" s="185"/>
      <c r="E211" s="171"/>
      <c r="F211" s="171"/>
      <c r="G211" s="171"/>
      <c r="H211" s="171"/>
      <c r="I211" s="173"/>
    </row>
    <row r="212" spans="1:10" s="6" customFormat="1" ht="15">
      <c r="A212" s="63" t="s">
        <v>71</v>
      </c>
      <c r="B212" s="68"/>
      <c r="C212" s="64" t="s">
        <v>75</v>
      </c>
      <c r="D212" s="70"/>
      <c r="E212" s="165"/>
      <c r="F212" s="165"/>
      <c r="G212" s="165"/>
      <c r="H212" s="165"/>
      <c r="I212" s="165"/>
    </row>
    <row r="213" spans="1:10" s="4" customFormat="1" ht="75">
      <c r="A213" s="167" t="s">
        <v>72</v>
      </c>
      <c r="B213" s="168" t="s">
        <v>168</v>
      </c>
      <c r="C213" s="176" t="s">
        <v>169</v>
      </c>
      <c r="D213" s="150" t="s">
        <v>56</v>
      </c>
      <c r="E213" s="174"/>
      <c r="F213" s="174"/>
      <c r="G213" s="174"/>
      <c r="H213" s="174"/>
      <c r="I213" s="174">
        <f>SUM(I214:I215)</f>
        <v>1</v>
      </c>
    </row>
    <row r="214" spans="1:10" s="25" customFormat="1" ht="15">
      <c r="A214" s="180"/>
      <c r="B214" s="180"/>
      <c r="C214" s="181"/>
      <c r="D214" s="182"/>
      <c r="E214" s="172"/>
      <c r="F214" s="172"/>
      <c r="G214" s="172"/>
      <c r="H214" s="172">
        <v>1</v>
      </c>
      <c r="I214" s="172">
        <f>PRODUCT(E214:H214)</f>
        <v>1</v>
      </c>
      <c r="J214" s="26"/>
    </row>
    <row r="215" spans="1:10" s="4" customFormat="1" ht="15">
      <c r="A215" s="183"/>
      <c r="B215" s="183"/>
      <c r="C215" s="184"/>
      <c r="D215" s="185"/>
      <c r="E215" s="171"/>
      <c r="F215" s="171"/>
      <c r="G215" s="171"/>
      <c r="H215" s="171"/>
      <c r="I215" s="173"/>
    </row>
    <row r="216" spans="1:10" s="4" customFormat="1" ht="60">
      <c r="A216" s="167" t="s">
        <v>73</v>
      </c>
      <c r="B216" s="167" t="s">
        <v>580</v>
      </c>
      <c r="C216" s="169" t="s">
        <v>581</v>
      </c>
      <c r="D216" s="150" t="s">
        <v>56</v>
      </c>
      <c r="E216" s="174"/>
      <c r="F216" s="174"/>
      <c r="G216" s="174"/>
      <c r="H216" s="174"/>
      <c r="I216" s="174">
        <f>I217</f>
        <v>1</v>
      </c>
    </row>
    <row r="217" spans="1:10" s="25" customFormat="1" ht="15">
      <c r="A217" s="166"/>
      <c r="B217" s="166"/>
      <c r="C217" s="186"/>
      <c r="D217" s="189"/>
      <c r="E217" s="172"/>
      <c r="F217" s="174"/>
      <c r="G217" s="174"/>
      <c r="H217" s="172">
        <v>1</v>
      </c>
      <c r="I217" s="172">
        <f>PRODUCT(E217:H217)</f>
        <v>1</v>
      </c>
    </row>
    <row r="218" spans="1:10" s="4" customFormat="1" ht="15">
      <c r="A218" s="183"/>
      <c r="B218" s="183"/>
      <c r="C218" s="184"/>
      <c r="D218" s="185"/>
      <c r="E218" s="171"/>
      <c r="F218" s="171"/>
      <c r="G218" s="171"/>
      <c r="H218" s="171"/>
      <c r="I218" s="173"/>
    </row>
    <row r="219" spans="1:10" s="4" customFormat="1" ht="60">
      <c r="A219" s="167" t="s">
        <v>99</v>
      </c>
      <c r="B219" s="168" t="s">
        <v>602</v>
      </c>
      <c r="C219" s="176" t="s">
        <v>603</v>
      </c>
      <c r="D219" s="150" t="s">
        <v>56</v>
      </c>
      <c r="E219" s="174"/>
      <c r="F219" s="174"/>
      <c r="G219" s="174"/>
      <c r="H219" s="174"/>
      <c r="I219" s="174">
        <f>SUM(I220:I221)</f>
        <v>2</v>
      </c>
    </row>
    <row r="220" spans="1:10" s="25" customFormat="1" ht="15">
      <c r="A220" s="166"/>
      <c r="B220" s="166"/>
      <c r="C220" s="186" t="s">
        <v>455</v>
      </c>
      <c r="D220" s="201"/>
      <c r="E220" s="172"/>
      <c r="F220" s="172"/>
      <c r="G220" s="172"/>
      <c r="H220" s="172">
        <v>2</v>
      </c>
      <c r="I220" s="172">
        <f>PRODUCT(E220:H220)</f>
        <v>2</v>
      </c>
    </row>
    <row r="221" spans="1:10" s="4" customFormat="1" ht="15">
      <c r="A221" s="183"/>
      <c r="B221" s="183"/>
      <c r="C221" s="184"/>
      <c r="D221" s="185"/>
      <c r="E221" s="171"/>
      <c r="F221" s="171"/>
      <c r="G221" s="171"/>
      <c r="H221" s="171"/>
      <c r="I221" s="173"/>
    </row>
    <row r="222" spans="1:10" s="4" customFormat="1" ht="60">
      <c r="A222" s="167" t="s">
        <v>103</v>
      </c>
      <c r="B222" s="168" t="s">
        <v>170</v>
      </c>
      <c r="C222" s="169" t="s">
        <v>171</v>
      </c>
      <c r="D222" s="150" t="s">
        <v>56</v>
      </c>
      <c r="E222" s="174"/>
      <c r="F222" s="174"/>
      <c r="G222" s="174"/>
      <c r="H222" s="174"/>
      <c r="I222" s="174">
        <f>SUM(I223:I223)</f>
        <v>2</v>
      </c>
    </row>
    <row r="223" spans="1:10" s="25" customFormat="1" ht="15">
      <c r="A223" s="180"/>
      <c r="B223" s="180"/>
      <c r="C223" s="181"/>
      <c r="D223" s="182"/>
      <c r="E223" s="172"/>
      <c r="F223" s="172"/>
      <c r="G223" s="172"/>
      <c r="H223" s="172">
        <v>2</v>
      </c>
      <c r="I223" s="172">
        <f>PRODUCT(E223:H223)</f>
        <v>2</v>
      </c>
      <c r="J223" s="26"/>
    </row>
    <row r="224" spans="1:10" s="4" customFormat="1" ht="15">
      <c r="A224" s="183"/>
      <c r="B224" s="183"/>
      <c r="C224" s="184"/>
      <c r="D224" s="185"/>
      <c r="E224" s="171"/>
      <c r="F224" s="171"/>
      <c r="G224" s="171"/>
      <c r="H224" s="171"/>
      <c r="I224" s="173"/>
    </row>
    <row r="225" spans="1:10" s="4" customFormat="1" ht="60">
      <c r="A225" s="167" t="s">
        <v>172</v>
      </c>
      <c r="B225" s="167" t="s">
        <v>588</v>
      </c>
      <c r="C225" s="169" t="s">
        <v>589</v>
      </c>
      <c r="D225" s="150" t="s">
        <v>56</v>
      </c>
      <c r="E225" s="174"/>
      <c r="F225" s="174"/>
      <c r="G225" s="174"/>
      <c r="H225" s="174"/>
      <c r="I225" s="174">
        <f>SUM(I226:I226)</f>
        <v>2</v>
      </c>
    </row>
    <row r="226" spans="1:10" s="25" customFormat="1" ht="15">
      <c r="A226" s="180"/>
      <c r="B226" s="180"/>
      <c r="C226" s="181"/>
      <c r="D226" s="182"/>
      <c r="E226" s="172"/>
      <c r="F226" s="172"/>
      <c r="G226" s="172"/>
      <c r="H226" s="172">
        <v>2</v>
      </c>
      <c r="I226" s="172">
        <f>PRODUCT(E226:H226)</f>
        <v>2</v>
      </c>
      <c r="J226" s="26"/>
    </row>
    <row r="227" spans="1:10" s="4" customFormat="1" ht="15">
      <c r="A227" s="183"/>
      <c r="B227" s="183"/>
      <c r="C227" s="184"/>
      <c r="D227" s="185"/>
      <c r="E227" s="171"/>
      <c r="F227" s="171"/>
      <c r="G227" s="171"/>
      <c r="H227" s="171"/>
      <c r="I227" s="173"/>
    </row>
    <row r="228" spans="1:10" s="4" customFormat="1" ht="60">
      <c r="A228" s="167" t="s">
        <v>173</v>
      </c>
      <c r="B228" s="168" t="s">
        <v>174</v>
      </c>
      <c r="C228" s="169" t="s">
        <v>175</v>
      </c>
      <c r="D228" s="150" t="s">
        <v>56</v>
      </c>
      <c r="E228" s="174"/>
      <c r="F228" s="174"/>
      <c r="G228" s="174"/>
      <c r="H228" s="174"/>
      <c r="I228" s="174">
        <f>SUM(I229:I230)</f>
        <v>2</v>
      </c>
    </row>
    <row r="229" spans="1:10" s="25" customFormat="1" ht="15">
      <c r="A229" s="180"/>
      <c r="B229" s="180"/>
      <c r="C229" s="181"/>
      <c r="D229" s="182"/>
      <c r="E229" s="172"/>
      <c r="F229" s="172"/>
      <c r="G229" s="172"/>
      <c r="H229" s="172">
        <v>2</v>
      </c>
      <c r="I229" s="172">
        <f>PRODUCT(E229:H229)</f>
        <v>2</v>
      </c>
      <c r="J229" s="26"/>
    </row>
    <row r="230" spans="1:10" s="4" customFormat="1" ht="15">
      <c r="A230" s="183"/>
      <c r="B230" s="183"/>
      <c r="C230" s="184"/>
      <c r="D230" s="185"/>
      <c r="E230" s="171"/>
      <c r="F230" s="171"/>
      <c r="G230" s="171"/>
      <c r="H230" s="171"/>
      <c r="I230" s="173"/>
    </row>
    <row r="231" spans="1:10" s="4" customFormat="1" ht="60">
      <c r="A231" s="167" t="s">
        <v>176</v>
      </c>
      <c r="B231" s="168" t="s">
        <v>177</v>
      </c>
      <c r="C231" s="149" t="s">
        <v>178</v>
      </c>
      <c r="D231" s="150" t="s">
        <v>56</v>
      </c>
      <c r="E231" s="174"/>
      <c r="F231" s="174"/>
      <c r="G231" s="174"/>
      <c r="H231" s="174"/>
      <c r="I231" s="174">
        <f>SUM(I232:I232)</f>
        <v>1</v>
      </c>
    </row>
    <row r="232" spans="1:10" s="25" customFormat="1" ht="15">
      <c r="A232" s="180"/>
      <c r="B232" s="180"/>
      <c r="C232" s="181"/>
      <c r="D232" s="182"/>
      <c r="E232" s="172"/>
      <c r="F232" s="172"/>
      <c r="G232" s="172"/>
      <c r="H232" s="172">
        <v>1</v>
      </c>
      <c r="I232" s="172">
        <f>PRODUCT(E232:H232)</f>
        <v>1</v>
      </c>
      <c r="J232" s="26"/>
    </row>
    <row r="233" spans="1:10" s="4" customFormat="1" ht="15">
      <c r="A233" s="183"/>
      <c r="B233" s="183"/>
      <c r="C233" s="184"/>
      <c r="D233" s="185"/>
      <c r="E233" s="171"/>
      <c r="F233" s="171"/>
      <c r="G233" s="171"/>
      <c r="H233" s="171"/>
      <c r="I233" s="173"/>
    </row>
    <row r="234" spans="1:10" s="4" customFormat="1" ht="60">
      <c r="A234" s="167" t="s">
        <v>179</v>
      </c>
      <c r="B234" s="168" t="s">
        <v>274</v>
      </c>
      <c r="C234" s="149" t="s">
        <v>275</v>
      </c>
      <c r="D234" s="150" t="s">
        <v>56</v>
      </c>
      <c r="E234" s="174"/>
      <c r="F234" s="174"/>
      <c r="G234" s="174"/>
      <c r="H234" s="174"/>
      <c r="I234" s="174">
        <f>SUM(I235:I235)</f>
        <v>2</v>
      </c>
    </row>
    <row r="235" spans="1:10" s="25" customFormat="1" ht="15">
      <c r="A235" s="180"/>
      <c r="B235" s="180"/>
      <c r="C235" s="181"/>
      <c r="D235" s="182"/>
      <c r="E235" s="172"/>
      <c r="F235" s="172"/>
      <c r="G235" s="172"/>
      <c r="H235" s="172">
        <v>2</v>
      </c>
      <c r="I235" s="172">
        <f>PRODUCT(E235:H235)</f>
        <v>2</v>
      </c>
      <c r="J235" s="26"/>
    </row>
    <row r="236" spans="1:10" s="4" customFormat="1" ht="15">
      <c r="A236" s="183"/>
      <c r="B236" s="183"/>
      <c r="C236" s="184"/>
      <c r="D236" s="185"/>
      <c r="E236" s="171"/>
      <c r="F236" s="171"/>
      <c r="G236" s="171"/>
      <c r="H236" s="171"/>
      <c r="I236" s="173"/>
    </row>
    <row r="237" spans="1:10" s="4" customFormat="1" ht="45">
      <c r="A237" s="167" t="s">
        <v>182</v>
      </c>
      <c r="B237" s="168" t="s">
        <v>180</v>
      </c>
      <c r="C237" s="169" t="s">
        <v>181</v>
      </c>
      <c r="D237" s="150" t="s">
        <v>122</v>
      </c>
      <c r="E237" s="174"/>
      <c r="F237" s="174"/>
      <c r="G237" s="174"/>
      <c r="H237" s="174"/>
      <c r="I237" s="174">
        <f>SUM(I238:I239)</f>
        <v>6.18</v>
      </c>
    </row>
    <row r="238" spans="1:10" s="25" customFormat="1" ht="15">
      <c r="A238" s="166"/>
      <c r="B238" s="166"/>
      <c r="C238" s="186"/>
      <c r="D238" s="189"/>
      <c r="E238" s="172">
        <v>1.5</v>
      </c>
      <c r="F238" s="172">
        <v>1</v>
      </c>
      <c r="G238" s="172"/>
      <c r="H238" s="172">
        <v>4</v>
      </c>
      <c r="I238" s="172">
        <f>PRODUCT(E238:H238)</f>
        <v>6</v>
      </c>
    </row>
    <row r="239" spans="1:10" s="25" customFormat="1" ht="15">
      <c r="A239" s="180"/>
      <c r="B239" s="180"/>
      <c r="C239" s="181"/>
      <c r="D239" s="182"/>
      <c r="E239" s="172">
        <v>0.6</v>
      </c>
      <c r="F239" s="172">
        <v>0.3</v>
      </c>
      <c r="G239" s="172"/>
      <c r="H239" s="172">
        <v>1</v>
      </c>
      <c r="I239" s="172">
        <f>PRODUCT(E239:H239)</f>
        <v>0.18</v>
      </c>
      <c r="J239" s="26"/>
    </row>
    <row r="240" spans="1:10" s="4" customFormat="1" ht="15">
      <c r="A240" s="183"/>
      <c r="B240" s="183"/>
      <c r="C240" s="184"/>
      <c r="D240" s="185"/>
      <c r="E240" s="171"/>
      <c r="F240" s="171"/>
      <c r="G240" s="171"/>
      <c r="H240" s="171"/>
      <c r="I240" s="173"/>
    </row>
    <row r="241" spans="1:10" s="4" customFormat="1" ht="30">
      <c r="A241" s="167" t="s">
        <v>273</v>
      </c>
      <c r="B241" s="167" t="s">
        <v>590</v>
      </c>
      <c r="C241" s="149" t="s">
        <v>591</v>
      </c>
      <c r="D241" s="150" t="s">
        <v>122</v>
      </c>
      <c r="E241" s="174"/>
      <c r="F241" s="174"/>
      <c r="G241" s="174"/>
      <c r="H241" s="174"/>
      <c r="I241" s="174">
        <f>SUM(I242:I243)</f>
        <v>6.18</v>
      </c>
    </row>
    <row r="242" spans="1:10" s="25" customFormat="1" ht="15">
      <c r="A242" s="166"/>
      <c r="B242" s="166"/>
      <c r="C242" s="186"/>
      <c r="D242" s="189"/>
      <c r="E242" s="172">
        <v>1.5</v>
      </c>
      <c r="F242" s="172">
        <v>1</v>
      </c>
      <c r="G242" s="172"/>
      <c r="H242" s="172">
        <v>4</v>
      </c>
      <c r="I242" s="172">
        <f>PRODUCT(E242:H242)</f>
        <v>6</v>
      </c>
    </row>
    <row r="243" spans="1:10" s="25" customFormat="1" ht="15">
      <c r="A243" s="180"/>
      <c r="B243" s="180"/>
      <c r="C243" s="181"/>
      <c r="D243" s="182"/>
      <c r="E243" s="172">
        <v>0.6</v>
      </c>
      <c r="F243" s="172">
        <v>0.3</v>
      </c>
      <c r="G243" s="172"/>
      <c r="H243" s="172">
        <v>1</v>
      </c>
      <c r="I243" s="172">
        <f>PRODUCT(E243:H243)</f>
        <v>0.18</v>
      </c>
      <c r="J243" s="26"/>
    </row>
    <row r="244" spans="1:10" s="4" customFormat="1" ht="15">
      <c r="A244" s="183"/>
      <c r="B244" s="183"/>
      <c r="C244" s="184"/>
      <c r="D244" s="185"/>
      <c r="E244" s="171"/>
      <c r="F244" s="171"/>
      <c r="G244" s="171"/>
      <c r="H244" s="171"/>
      <c r="I244" s="173"/>
    </row>
    <row r="245" spans="1:10" s="6" customFormat="1" ht="30">
      <c r="A245" s="63" t="s">
        <v>74</v>
      </c>
      <c r="B245" s="68"/>
      <c r="C245" s="64" t="s">
        <v>383</v>
      </c>
      <c r="D245" s="70"/>
      <c r="E245" s="165"/>
      <c r="F245" s="165"/>
      <c r="G245" s="165"/>
      <c r="H245" s="165"/>
      <c r="I245" s="165"/>
    </row>
    <row r="246" spans="1:10" s="4" customFormat="1" ht="45">
      <c r="A246" s="167" t="s">
        <v>76</v>
      </c>
      <c r="B246" s="168" t="s">
        <v>183</v>
      </c>
      <c r="C246" s="169" t="s">
        <v>184</v>
      </c>
      <c r="D246" s="150" t="s">
        <v>122</v>
      </c>
      <c r="E246" s="171"/>
      <c r="F246" s="171"/>
      <c r="G246" s="171"/>
      <c r="H246" s="171"/>
      <c r="I246" s="171">
        <f>SUM(I247:I271)</f>
        <v>214.42639999999994</v>
      </c>
    </row>
    <row r="247" spans="1:10" s="4" customFormat="1" ht="15">
      <c r="A247" s="167"/>
      <c r="B247" s="168"/>
      <c r="C247" s="200" t="s">
        <v>434</v>
      </c>
      <c r="D247" s="150"/>
      <c r="E247" s="171"/>
      <c r="F247" s="171"/>
      <c r="G247" s="171"/>
      <c r="H247" s="171"/>
      <c r="I247" s="173"/>
      <c r="J247" s="173">
        <f>SUM(I248:I260)</f>
        <v>160.43329999999995</v>
      </c>
    </row>
    <row r="248" spans="1:10" s="4" customFormat="1" ht="15">
      <c r="A248" s="166"/>
      <c r="B248" s="166"/>
      <c r="C248" s="186" t="s">
        <v>435</v>
      </c>
      <c r="D248" s="187"/>
      <c r="E248" s="173">
        <f>(2*7.26)+(7.41*2)+(1.2*2)</f>
        <v>31.74</v>
      </c>
      <c r="F248" s="171"/>
      <c r="G248" s="173">
        <v>2.65</v>
      </c>
      <c r="H248" s="171"/>
      <c r="I248" s="172">
        <f t="shared" ref="I248:I260" si="11">PRODUCT(E248:H248)</f>
        <v>84.11099999999999</v>
      </c>
    </row>
    <row r="249" spans="1:10" s="4" customFormat="1" ht="15">
      <c r="A249" s="166"/>
      <c r="B249" s="166"/>
      <c r="C249" s="186" t="s">
        <v>436</v>
      </c>
      <c r="D249" s="187"/>
      <c r="E249" s="173">
        <v>2.75</v>
      </c>
      <c r="F249" s="171"/>
      <c r="G249" s="173">
        <v>2.65</v>
      </c>
      <c r="H249" s="173">
        <v>9</v>
      </c>
      <c r="I249" s="172">
        <f t="shared" si="11"/>
        <v>65.587499999999991</v>
      </c>
    </row>
    <row r="250" spans="1:10" s="4" customFormat="1" ht="15">
      <c r="A250" s="166"/>
      <c r="B250" s="166"/>
      <c r="C250" s="186" t="s">
        <v>423</v>
      </c>
      <c r="D250" s="187"/>
      <c r="E250" s="173">
        <v>2</v>
      </c>
      <c r="F250" s="173"/>
      <c r="G250" s="173">
        <v>1.5</v>
      </c>
      <c r="H250" s="173">
        <v>2</v>
      </c>
      <c r="I250" s="172">
        <f t="shared" si="11"/>
        <v>6</v>
      </c>
    </row>
    <row r="251" spans="1:10" s="25" customFormat="1" ht="15">
      <c r="A251" s="180"/>
      <c r="B251" s="180"/>
      <c r="C251" s="55" t="s">
        <v>469</v>
      </c>
      <c r="D251" s="182"/>
      <c r="E251" s="172">
        <v>1.75</v>
      </c>
      <c r="F251" s="172"/>
      <c r="G251" s="172">
        <v>1.2</v>
      </c>
      <c r="H251" s="172">
        <v>1</v>
      </c>
      <c r="I251" s="172">
        <f t="shared" si="11"/>
        <v>2.1</v>
      </c>
      <c r="J251" s="26"/>
    </row>
    <row r="252" spans="1:10" s="4" customFormat="1" ht="15">
      <c r="A252" s="166"/>
      <c r="B252" s="166"/>
      <c r="C252" s="186" t="s">
        <v>425</v>
      </c>
      <c r="D252" s="187"/>
      <c r="E252" s="173">
        <v>7.26</v>
      </c>
      <c r="F252" s="173"/>
      <c r="G252" s="173">
        <v>0.74</v>
      </c>
      <c r="H252" s="173">
        <v>2</v>
      </c>
      <c r="I252" s="172">
        <f t="shared" si="11"/>
        <v>10.7448</v>
      </c>
    </row>
    <row r="253" spans="1:10" s="4" customFormat="1" ht="15">
      <c r="A253" s="166"/>
      <c r="B253" s="166"/>
      <c r="C253" s="186" t="s">
        <v>424</v>
      </c>
      <c r="D253" s="187"/>
      <c r="E253" s="173">
        <v>1.2</v>
      </c>
      <c r="F253" s="173"/>
      <c r="G253" s="173">
        <v>0.51</v>
      </c>
      <c r="H253" s="173">
        <v>2</v>
      </c>
      <c r="I253" s="172">
        <f t="shared" si="11"/>
        <v>1.224</v>
      </c>
    </row>
    <row r="254" spans="1:10" s="4" customFormat="1" ht="15">
      <c r="A254" s="166"/>
      <c r="B254" s="166"/>
      <c r="C254" s="186" t="s">
        <v>433</v>
      </c>
      <c r="D254" s="187"/>
      <c r="E254" s="173">
        <v>2.75</v>
      </c>
      <c r="F254" s="173"/>
      <c r="G254" s="173">
        <f>0.74/2</f>
        <v>0.37</v>
      </c>
      <c r="H254" s="173">
        <v>6</v>
      </c>
      <c r="I254" s="172">
        <f t="shared" si="11"/>
        <v>6.1050000000000004</v>
      </c>
    </row>
    <row r="255" spans="1:10" s="4" customFormat="1" ht="15">
      <c r="A255" s="166"/>
      <c r="B255" s="166"/>
      <c r="C255" s="186" t="s">
        <v>426</v>
      </c>
      <c r="D255" s="187"/>
      <c r="E255" s="173">
        <v>5.65</v>
      </c>
      <c r="F255" s="173"/>
      <c r="G255" s="173">
        <f>0.74/2</f>
        <v>0.37</v>
      </c>
      <c r="H255" s="173">
        <v>2</v>
      </c>
      <c r="I255" s="172">
        <f t="shared" si="11"/>
        <v>4.181</v>
      </c>
    </row>
    <row r="256" spans="1:10" s="4" customFormat="1" ht="15">
      <c r="A256" s="166"/>
      <c r="B256" s="166"/>
      <c r="C256" s="186" t="s">
        <v>428</v>
      </c>
      <c r="D256" s="187"/>
      <c r="E256" s="173">
        <v>-0.8</v>
      </c>
      <c r="F256" s="173"/>
      <c r="G256" s="173">
        <v>2.1</v>
      </c>
      <c r="H256" s="173">
        <v>3</v>
      </c>
      <c r="I256" s="172">
        <f t="shared" si="11"/>
        <v>-5.0400000000000009</v>
      </c>
    </row>
    <row r="257" spans="1:10" s="4" customFormat="1" ht="15">
      <c r="A257" s="166"/>
      <c r="B257" s="166"/>
      <c r="C257" s="186" t="s">
        <v>429</v>
      </c>
      <c r="D257" s="187"/>
      <c r="E257" s="173">
        <v>-0.7</v>
      </c>
      <c r="F257" s="173"/>
      <c r="G257" s="173">
        <v>2.1</v>
      </c>
      <c r="H257" s="173">
        <v>4</v>
      </c>
      <c r="I257" s="172">
        <f t="shared" si="11"/>
        <v>-5.88</v>
      </c>
    </row>
    <row r="258" spans="1:10" s="4" customFormat="1" ht="15">
      <c r="A258" s="166"/>
      <c r="B258" s="166"/>
      <c r="C258" s="186" t="s">
        <v>430</v>
      </c>
      <c r="D258" s="187"/>
      <c r="E258" s="173">
        <v>-0.6</v>
      </c>
      <c r="F258" s="173"/>
      <c r="G258" s="173">
        <v>2.1</v>
      </c>
      <c r="H258" s="173">
        <v>2</v>
      </c>
      <c r="I258" s="172">
        <f t="shared" si="11"/>
        <v>-2.52</v>
      </c>
    </row>
    <row r="259" spans="1:10" s="4" customFormat="1" ht="15">
      <c r="A259" s="166"/>
      <c r="B259" s="166"/>
      <c r="C259" s="186" t="s">
        <v>431</v>
      </c>
      <c r="D259" s="187"/>
      <c r="E259" s="173">
        <v>-1.5</v>
      </c>
      <c r="F259" s="173"/>
      <c r="G259" s="173">
        <v>1</v>
      </c>
      <c r="H259" s="173">
        <v>4</v>
      </c>
      <c r="I259" s="172">
        <f t="shared" si="11"/>
        <v>-6</v>
      </c>
    </row>
    <row r="260" spans="1:10" s="25" customFormat="1" ht="15">
      <c r="A260" s="180"/>
      <c r="B260" s="180"/>
      <c r="C260" s="181" t="s">
        <v>432</v>
      </c>
      <c r="D260" s="182"/>
      <c r="E260" s="172">
        <v>-0.6</v>
      </c>
      <c r="F260" s="172"/>
      <c r="G260" s="172">
        <v>0.3</v>
      </c>
      <c r="H260" s="172">
        <v>1</v>
      </c>
      <c r="I260" s="172">
        <f t="shared" si="11"/>
        <v>-0.18</v>
      </c>
      <c r="J260" s="26"/>
    </row>
    <row r="261" spans="1:10" s="25" customFormat="1" ht="15">
      <c r="A261" s="180"/>
      <c r="B261" s="180"/>
      <c r="C261" s="200" t="s">
        <v>437</v>
      </c>
      <c r="D261" s="182"/>
      <c r="E261" s="172"/>
      <c r="F261" s="172"/>
      <c r="G261" s="172"/>
      <c r="H261" s="172"/>
      <c r="I261" s="172"/>
      <c r="J261" s="26">
        <f>SUM(I262:I269)</f>
        <v>64.973099999999988</v>
      </c>
    </row>
    <row r="262" spans="1:10" s="25" customFormat="1" ht="15">
      <c r="A262" s="180"/>
      <c r="B262" s="180"/>
      <c r="C262" s="55" t="s">
        <v>438</v>
      </c>
      <c r="D262" s="182"/>
      <c r="E262" s="172">
        <v>7.56</v>
      </c>
      <c r="F262" s="172"/>
      <c r="G262" s="172">
        <v>2.73</v>
      </c>
      <c r="H262" s="172">
        <v>2</v>
      </c>
      <c r="I262" s="172">
        <f t="shared" ref="I262:I269" si="12">PRODUCT(E262:H262)</f>
        <v>41.2776</v>
      </c>
      <c r="J262" s="26"/>
    </row>
    <row r="263" spans="1:10" s="25" customFormat="1" ht="15">
      <c r="A263" s="180"/>
      <c r="B263" s="180"/>
      <c r="C263" s="55" t="s">
        <v>439</v>
      </c>
      <c r="D263" s="182"/>
      <c r="E263" s="172">
        <v>5.95</v>
      </c>
      <c r="F263" s="172"/>
      <c r="G263" s="172">
        <v>2.73</v>
      </c>
      <c r="H263" s="172">
        <v>2</v>
      </c>
      <c r="I263" s="172">
        <f t="shared" si="12"/>
        <v>32.487000000000002</v>
      </c>
      <c r="J263" s="26"/>
    </row>
    <row r="264" spans="1:10" s="25" customFormat="1" ht="15">
      <c r="A264" s="180"/>
      <c r="B264" s="180"/>
      <c r="C264" s="55" t="s">
        <v>440</v>
      </c>
      <c r="D264" s="182"/>
      <c r="E264" s="172">
        <v>5.65</v>
      </c>
      <c r="F264" s="172"/>
      <c r="G264" s="172">
        <f>0.74/2</f>
        <v>0.37</v>
      </c>
      <c r="H264" s="172">
        <v>2</v>
      </c>
      <c r="I264" s="172">
        <f t="shared" si="12"/>
        <v>4.181</v>
      </c>
      <c r="J264" s="26"/>
    </row>
    <row r="265" spans="1:10" s="4" customFormat="1" ht="15">
      <c r="A265" s="166"/>
      <c r="B265" s="166"/>
      <c r="C265" s="186" t="s">
        <v>474</v>
      </c>
      <c r="D265" s="187"/>
      <c r="E265" s="173">
        <f>1.5+1.5+1.75+1.75</f>
        <v>6.5</v>
      </c>
      <c r="F265" s="173"/>
      <c r="G265" s="173">
        <v>0.25</v>
      </c>
      <c r="H265" s="173">
        <v>1</v>
      </c>
      <c r="I265" s="172">
        <f t="shared" si="12"/>
        <v>1.625</v>
      </c>
    </row>
    <row r="266" spans="1:10" s="4" customFormat="1" ht="15">
      <c r="A266" s="166"/>
      <c r="B266" s="166"/>
      <c r="C266" s="186" t="s">
        <v>442</v>
      </c>
      <c r="D266" s="187"/>
      <c r="E266" s="173">
        <v>-2.75</v>
      </c>
      <c r="F266" s="173"/>
      <c r="G266" s="173">
        <v>2.4500000000000002</v>
      </c>
      <c r="H266" s="173">
        <v>1</v>
      </c>
      <c r="I266" s="172">
        <f t="shared" si="12"/>
        <v>-6.7375000000000007</v>
      </c>
    </row>
    <row r="267" spans="1:10" s="4" customFormat="1" ht="15">
      <c r="A267" s="166"/>
      <c r="B267" s="166"/>
      <c r="C267" s="186" t="s">
        <v>428</v>
      </c>
      <c r="D267" s="187"/>
      <c r="E267" s="173">
        <v>-0.8</v>
      </c>
      <c r="F267" s="173"/>
      <c r="G267" s="173">
        <v>2.1</v>
      </c>
      <c r="H267" s="173">
        <v>1</v>
      </c>
      <c r="I267" s="172">
        <f t="shared" si="12"/>
        <v>-1.6800000000000002</v>
      </c>
    </row>
    <row r="268" spans="1:10" s="4" customFormat="1" ht="15">
      <c r="A268" s="166"/>
      <c r="B268" s="166"/>
      <c r="C268" s="186" t="s">
        <v>431</v>
      </c>
      <c r="D268" s="187"/>
      <c r="E268" s="173">
        <v>-1.5</v>
      </c>
      <c r="F268" s="173"/>
      <c r="G268" s="173">
        <v>1</v>
      </c>
      <c r="H268" s="173">
        <v>4</v>
      </c>
      <c r="I268" s="172">
        <f t="shared" si="12"/>
        <v>-6</v>
      </c>
    </row>
    <row r="269" spans="1:10" s="25" customFormat="1" ht="15">
      <c r="A269" s="180"/>
      <c r="B269" s="180"/>
      <c r="C269" s="181" t="s">
        <v>432</v>
      </c>
      <c r="D269" s="182"/>
      <c r="E269" s="172">
        <v>-0.6</v>
      </c>
      <c r="F269" s="172"/>
      <c r="G269" s="172">
        <v>0.3</v>
      </c>
      <c r="H269" s="172">
        <v>1</v>
      </c>
      <c r="I269" s="172">
        <f t="shared" si="12"/>
        <v>-0.18</v>
      </c>
      <c r="J269" s="26"/>
    </row>
    <row r="270" spans="1:10" s="25" customFormat="1" ht="15">
      <c r="A270" s="180"/>
      <c r="B270" s="180"/>
      <c r="C270" s="191" t="s">
        <v>456</v>
      </c>
      <c r="D270" s="182"/>
      <c r="E270" s="172"/>
      <c r="F270" s="172"/>
      <c r="G270" s="172"/>
      <c r="H270" s="172"/>
      <c r="I270" s="172">
        <f>-I159</f>
        <v>-10.98</v>
      </c>
      <c r="J270" s="26"/>
    </row>
    <row r="271" spans="1:10" s="4" customFormat="1" ht="15">
      <c r="A271" s="183"/>
      <c r="B271" s="183"/>
      <c r="C271" s="184"/>
      <c r="D271" s="185"/>
      <c r="E271" s="171"/>
      <c r="F271" s="171"/>
      <c r="G271" s="171"/>
      <c r="H271" s="171"/>
      <c r="I271" s="173"/>
    </row>
    <row r="272" spans="1:10" s="4" customFormat="1" ht="45">
      <c r="A272" s="167" t="s">
        <v>77</v>
      </c>
      <c r="B272" s="168" t="s">
        <v>293</v>
      </c>
      <c r="C272" s="169" t="s">
        <v>297</v>
      </c>
      <c r="D272" s="150" t="s">
        <v>122</v>
      </c>
      <c r="E272" s="171"/>
      <c r="F272" s="171"/>
      <c r="G272" s="171"/>
      <c r="H272" s="171"/>
      <c r="I272" s="171">
        <f>SUM(I273:I275)</f>
        <v>8.4</v>
      </c>
    </row>
    <row r="273" spans="1:10" s="25" customFormat="1" ht="15">
      <c r="A273" s="180"/>
      <c r="B273" s="180"/>
      <c r="C273" s="181" t="s">
        <v>605</v>
      </c>
      <c r="D273" s="182"/>
      <c r="E273" s="172">
        <v>0.7</v>
      </c>
      <c r="F273" s="172"/>
      <c r="G273" s="172">
        <v>2.1</v>
      </c>
      <c r="H273" s="172">
        <v>4</v>
      </c>
      <c r="I273" s="172">
        <f>PRODUCT(E273:H273)</f>
        <v>5.88</v>
      </c>
      <c r="J273" s="26"/>
    </row>
    <row r="274" spans="1:10" s="25" customFormat="1" ht="15">
      <c r="A274" s="180"/>
      <c r="B274" s="180"/>
      <c r="C274" s="181" t="s">
        <v>606</v>
      </c>
      <c r="D274" s="182"/>
      <c r="E274" s="172">
        <v>0.6</v>
      </c>
      <c r="F274" s="172"/>
      <c r="G274" s="172">
        <v>2.1</v>
      </c>
      <c r="H274" s="172">
        <v>2</v>
      </c>
      <c r="I274" s="172">
        <f>PRODUCT(E274:H274)</f>
        <v>2.52</v>
      </c>
      <c r="J274" s="26"/>
    </row>
    <row r="275" spans="1:10" s="4" customFormat="1" ht="15">
      <c r="A275" s="183"/>
      <c r="B275" s="183"/>
      <c r="C275" s="184"/>
      <c r="D275" s="185"/>
      <c r="E275" s="171"/>
      <c r="F275" s="171"/>
      <c r="G275" s="171"/>
      <c r="H275" s="171"/>
      <c r="I275" s="173"/>
    </row>
    <row r="276" spans="1:10" s="4" customFormat="1" ht="75">
      <c r="A276" s="167" t="s">
        <v>78</v>
      </c>
      <c r="B276" s="168" t="s">
        <v>294</v>
      </c>
      <c r="C276" s="169" t="s">
        <v>295</v>
      </c>
      <c r="D276" s="150" t="s">
        <v>122</v>
      </c>
      <c r="E276" s="171"/>
      <c r="F276" s="171"/>
      <c r="G276" s="171"/>
      <c r="H276" s="171"/>
      <c r="I276" s="171">
        <f>SUM(I277:I279)</f>
        <v>19.080000000000002</v>
      </c>
    </row>
    <row r="277" spans="1:10" s="25" customFormat="1" ht="15">
      <c r="A277" s="180"/>
      <c r="B277" s="180"/>
      <c r="C277" s="181" t="s">
        <v>457</v>
      </c>
      <c r="D277" s="182"/>
      <c r="E277" s="172">
        <v>0.8</v>
      </c>
      <c r="F277" s="172"/>
      <c r="G277" s="172">
        <v>2.1</v>
      </c>
      <c r="H277" s="172">
        <v>4</v>
      </c>
      <c r="I277" s="172">
        <f>PRODUCT(E277:H277)</f>
        <v>6.7200000000000006</v>
      </c>
      <c r="J277" s="26"/>
    </row>
    <row r="278" spans="1:10" s="25" customFormat="1" ht="15">
      <c r="A278" s="180"/>
      <c r="B278" s="180"/>
      <c r="C278" s="181" t="s">
        <v>421</v>
      </c>
      <c r="D278" s="182"/>
      <c r="E278" s="172">
        <v>0.6</v>
      </c>
      <c r="F278" s="172">
        <v>0.3</v>
      </c>
      <c r="G278" s="172"/>
      <c r="H278" s="172">
        <v>2</v>
      </c>
      <c r="I278" s="172">
        <f>PRODUCT(E278:H278)</f>
        <v>0.36</v>
      </c>
      <c r="J278" s="26"/>
    </row>
    <row r="279" spans="1:10" s="25" customFormat="1" ht="15">
      <c r="A279" s="180"/>
      <c r="B279" s="180"/>
      <c r="C279" s="181" t="s">
        <v>420</v>
      </c>
      <c r="D279" s="182"/>
      <c r="E279" s="172">
        <v>1.5</v>
      </c>
      <c r="F279" s="172">
        <v>1</v>
      </c>
      <c r="G279" s="172"/>
      <c r="H279" s="172">
        <v>8</v>
      </c>
      <c r="I279" s="172">
        <f>PRODUCT(E279:H279)</f>
        <v>12</v>
      </c>
      <c r="J279" s="26"/>
    </row>
    <row r="280" spans="1:10" s="4" customFormat="1" ht="15">
      <c r="A280" s="183"/>
      <c r="B280" s="183"/>
      <c r="C280" s="184"/>
      <c r="D280" s="185"/>
      <c r="E280" s="171"/>
      <c r="F280" s="171"/>
      <c r="G280" s="171"/>
      <c r="H280" s="171"/>
      <c r="I280" s="173"/>
    </row>
    <row r="281" spans="1:10" s="6" customFormat="1" ht="15">
      <c r="A281" s="63" t="s">
        <v>79</v>
      </c>
      <c r="B281" s="68"/>
      <c r="C281" s="64" t="s">
        <v>185</v>
      </c>
      <c r="D281" s="70"/>
      <c r="E281" s="165"/>
      <c r="F281" s="165"/>
      <c r="G281" s="165"/>
      <c r="H281" s="165"/>
      <c r="I281" s="165"/>
    </row>
    <row r="282" spans="1:10" s="4" customFormat="1" ht="45">
      <c r="A282" s="167" t="s">
        <v>80</v>
      </c>
      <c r="B282" s="167" t="s">
        <v>598</v>
      </c>
      <c r="C282" s="169" t="s">
        <v>599</v>
      </c>
      <c r="D282" s="150" t="s">
        <v>126</v>
      </c>
      <c r="E282" s="171"/>
      <c r="F282" s="171"/>
      <c r="G282" s="171"/>
      <c r="H282" s="171"/>
      <c r="I282" s="171">
        <f>SUM(I283:I284)</f>
        <v>5.0342399999999996</v>
      </c>
    </row>
    <row r="283" spans="1:10" s="25" customFormat="1" ht="15">
      <c r="A283" s="180"/>
      <c r="B283" s="180"/>
      <c r="C283" s="181"/>
      <c r="D283" s="182"/>
      <c r="E283" s="172">
        <v>2.2799999999999998</v>
      </c>
      <c r="F283" s="172">
        <v>1.38</v>
      </c>
      <c r="G283" s="172">
        <v>1.6</v>
      </c>
      <c r="H283" s="172"/>
      <c r="I283" s="172">
        <f>PRODUCT(E283:H283)</f>
        <v>5.0342399999999996</v>
      </c>
      <c r="J283" s="26"/>
    </row>
    <row r="284" spans="1:10" s="4" customFormat="1" ht="15">
      <c r="A284" s="183"/>
      <c r="B284" s="183"/>
      <c r="C284" s="184"/>
      <c r="D284" s="185"/>
      <c r="E284" s="171"/>
      <c r="F284" s="171"/>
      <c r="G284" s="171"/>
      <c r="H284" s="171"/>
      <c r="I284" s="173"/>
    </row>
    <row r="285" spans="1:10" s="4" customFormat="1" ht="60">
      <c r="A285" s="167" t="s">
        <v>81</v>
      </c>
      <c r="B285" s="168" t="s">
        <v>298</v>
      </c>
      <c r="C285" s="169" t="s">
        <v>299</v>
      </c>
      <c r="D285" s="150" t="s">
        <v>56</v>
      </c>
      <c r="E285" s="171"/>
      <c r="F285" s="171"/>
      <c r="G285" s="171"/>
      <c r="H285" s="171"/>
      <c r="I285" s="171">
        <f>SUM(I286:I286)</f>
        <v>3</v>
      </c>
    </row>
    <row r="286" spans="1:10" s="25" customFormat="1" ht="15">
      <c r="A286" s="180"/>
      <c r="B286" s="180"/>
      <c r="C286" s="186"/>
      <c r="D286" s="182"/>
      <c r="E286" s="172"/>
      <c r="F286" s="172"/>
      <c r="G286" s="172"/>
      <c r="H286" s="172">
        <v>3</v>
      </c>
      <c r="I286" s="172">
        <f>PRODUCT(E286:H286)</f>
        <v>3</v>
      </c>
      <c r="J286" s="26"/>
    </row>
    <row r="287" spans="1:10" s="4" customFormat="1" ht="15">
      <c r="A287" s="183"/>
      <c r="B287" s="183"/>
      <c r="C287" s="184"/>
      <c r="D287" s="185"/>
      <c r="E287" s="171"/>
      <c r="F287" s="171"/>
      <c r="G287" s="171"/>
      <c r="H287" s="171"/>
      <c r="I287" s="173"/>
    </row>
    <row r="288" spans="1:10" s="4" customFormat="1" ht="45">
      <c r="A288" s="167" t="s">
        <v>100</v>
      </c>
      <c r="B288" s="168" t="s">
        <v>186</v>
      </c>
      <c r="C288" s="169" t="s">
        <v>187</v>
      </c>
      <c r="D288" s="150" t="s">
        <v>126</v>
      </c>
      <c r="E288" s="171"/>
      <c r="F288" s="171"/>
      <c r="G288" s="171"/>
      <c r="H288" s="171"/>
      <c r="I288" s="171">
        <f>SUM(I289:I290)</f>
        <v>0.39095999999999997</v>
      </c>
    </row>
    <row r="289" spans="1:10" s="4" customFormat="1" ht="15">
      <c r="A289" s="166"/>
      <c r="B289" s="166"/>
      <c r="C289" s="186" t="s">
        <v>458</v>
      </c>
      <c r="D289" s="187"/>
      <c r="E289" s="173">
        <v>2.2799999999999998</v>
      </c>
      <c r="F289" s="173">
        <v>1.38</v>
      </c>
      <c r="G289" s="173">
        <v>0.1</v>
      </c>
      <c r="H289" s="173"/>
      <c r="I289" s="172">
        <f>PRODUCT(E289:H289)</f>
        <v>0.31463999999999998</v>
      </c>
    </row>
    <row r="290" spans="1:10" s="25" customFormat="1" ht="15">
      <c r="A290" s="180"/>
      <c r="B290" s="180"/>
      <c r="C290" s="186" t="s">
        <v>459</v>
      </c>
      <c r="D290" s="182"/>
      <c r="E290" s="172">
        <f>2.28+2.28+0.9+0.9</f>
        <v>6.36</v>
      </c>
      <c r="F290" s="172">
        <v>0.24</v>
      </c>
      <c r="G290" s="172">
        <v>0.05</v>
      </c>
      <c r="H290" s="172"/>
      <c r="I290" s="172">
        <f>PRODUCT(E290:H290)</f>
        <v>7.6319999999999999E-2</v>
      </c>
      <c r="J290" s="26"/>
    </row>
    <row r="291" spans="1:10" s="4" customFormat="1" ht="15">
      <c r="A291" s="183"/>
      <c r="B291" s="183"/>
      <c r="C291" s="184"/>
      <c r="D291" s="185"/>
      <c r="E291" s="171"/>
      <c r="F291" s="171"/>
      <c r="G291" s="171"/>
      <c r="H291" s="171"/>
      <c r="I291" s="173"/>
    </row>
    <row r="292" spans="1:10" s="4" customFormat="1" ht="15">
      <c r="A292" s="167" t="s">
        <v>188</v>
      </c>
      <c r="B292" s="168" t="s">
        <v>189</v>
      </c>
      <c r="C292" s="149" t="s">
        <v>190</v>
      </c>
      <c r="D292" s="150" t="s">
        <v>191</v>
      </c>
      <c r="E292" s="171"/>
      <c r="F292" s="171"/>
      <c r="G292" s="171"/>
      <c r="H292" s="171"/>
      <c r="I292" s="171">
        <f>SUM(I293:I294)</f>
        <v>22.14162</v>
      </c>
    </row>
    <row r="293" spans="1:10" s="25" customFormat="1" ht="15">
      <c r="A293" s="180"/>
      <c r="B293" s="180"/>
      <c r="C293" s="186" t="s">
        <v>460</v>
      </c>
      <c r="D293" s="182"/>
      <c r="E293" s="172">
        <v>21</v>
      </c>
      <c r="F293" s="172">
        <v>1.38</v>
      </c>
      <c r="G293" s="203">
        <v>0.39300000000000002</v>
      </c>
      <c r="H293" s="172"/>
      <c r="I293" s="172">
        <f>PRODUCT(E293:H293)</f>
        <v>11.389139999999999</v>
      </c>
      <c r="J293" s="26"/>
    </row>
    <row r="294" spans="1:10" s="25" customFormat="1" ht="15">
      <c r="A294" s="180"/>
      <c r="B294" s="180"/>
      <c r="C294" s="186" t="s">
        <v>460</v>
      </c>
      <c r="D294" s="182"/>
      <c r="E294" s="172">
        <v>12</v>
      </c>
      <c r="F294" s="172">
        <v>2.2799999999999998</v>
      </c>
      <c r="G294" s="203">
        <v>0.39300000000000002</v>
      </c>
      <c r="H294" s="172"/>
      <c r="I294" s="172">
        <f>PRODUCT(E294:H294)</f>
        <v>10.75248</v>
      </c>
      <c r="J294" s="26"/>
    </row>
    <row r="295" spans="1:10" s="4" customFormat="1" ht="15">
      <c r="A295" s="183"/>
      <c r="B295" s="183"/>
      <c r="C295" s="184"/>
      <c r="D295" s="185"/>
      <c r="E295" s="171"/>
      <c r="F295" s="171"/>
      <c r="G295" s="171"/>
      <c r="H295" s="171"/>
      <c r="I295" s="173"/>
    </row>
    <row r="296" spans="1:10" s="4" customFormat="1" ht="60">
      <c r="A296" s="167" t="s">
        <v>192</v>
      </c>
      <c r="B296" s="168" t="s">
        <v>300</v>
      </c>
      <c r="C296" s="175" t="s">
        <v>301</v>
      </c>
      <c r="D296" s="150" t="s">
        <v>126</v>
      </c>
      <c r="E296" s="171"/>
      <c r="F296" s="171"/>
      <c r="G296" s="171"/>
      <c r="H296" s="171"/>
      <c r="I296" s="171">
        <f>SUM(I297:I297)</f>
        <v>2.4300000000000002</v>
      </c>
    </row>
    <row r="297" spans="1:10" s="25" customFormat="1" ht="15">
      <c r="A297" s="180"/>
      <c r="B297" s="180"/>
      <c r="C297" s="186" t="s">
        <v>460</v>
      </c>
      <c r="D297" s="182"/>
      <c r="E297" s="172">
        <v>1.8</v>
      </c>
      <c r="F297" s="172">
        <v>0.9</v>
      </c>
      <c r="G297" s="172">
        <v>1.5</v>
      </c>
      <c r="H297" s="172"/>
      <c r="I297" s="172">
        <f>PRODUCT(E297:H297)</f>
        <v>2.4300000000000002</v>
      </c>
      <c r="J297" s="26"/>
    </row>
    <row r="298" spans="1:10" s="4" customFormat="1" ht="15">
      <c r="A298" s="183"/>
      <c r="B298" s="183"/>
      <c r="C298" s="184"/>
      <c r="D298" s="185"/>
      <c r="E298" s="171"/>
      <c r="F298" s="171"/>
      <c r="G298" s="171"/>
      <c r="H298" s="171"/>
      <c r="I298" s="173"/>
    </row>
    <row r="299" spans="1:10" s="4" customFormat="1" ht="60">
      <c r="A299" s="167" t="s">
        <v>193</v>
      </c>
      <c r="B299" s="168" t="s">
        <v>302</v>
      </c>
      <c r="C299" s="169" t="s">
        <v>303</v>
      </c>
      <c r="D299" s="150" t="s">
        <v>122</v>
      </c>
      <c r="E299" s="171"/>
      <c r="F299" s="171"/>
      <c r="G299" s="171"/>
      <c r="H299" s="171"/>
      <c r="I299" s="171">
        <f>SUM(I300:I302)</f>
        <v>2.3519999999999999</v>
      </c>
    </row>
    <row r="300" spans="1:10" s="4" customFormat="1" ht="15">
      <c r="A300" s="166"/>
      <c r="B300" s="166"/>
      <c r="C300" s="186" t="s">
        <v>460</v>
      </c>
      <c r="D300" s="187"/>
      <c r="E300" s="173">
        <v>1.8</v>
      </c>
      <c r="F300" s="173">
        <v>0.9</v>
      </c>
      <c r="G300" s="173"/>
      <c r="H300" s="173"/>
      <c r="I300" s="172">
        <f>PRODUCT(E300:H300)</f>
        <v>1.62</v>
      </c>
    </row>
    <row r="301" spans="1:10" s="4" customFormat="1" ht="15">
      <c r="A301" s="166"/>
      <c r="B301" s="166"/>
      <c r="C301" s="186" t="s">
        <v>461</v>
      </c>
      <c r="D301" s="187"/>
      <c r="E301" s="173">
        <v>2.2799999999999998</v>
      </c>
      <c r="F301" s="173"/>
      <c r="G301" s="173">
        <v>0.1</v>
      </c>
      <c r="H301" s="173">
        <v>2</v>
      </c>
      <c r="I301" s="172">
        <f>PRODUCT(E301:H301)</f>
        <v>0.45599999999999996</v>
      </c>
    </row>
    <row r="302" spans="1:10" s="25" customFormat="1" ht="15">
      <c r="A302" s="180"/>
      <c r="B302" s="180"/>
      <c r="C302" s="186" t="s">
        <v>461</v>
      </c>
      <c r="D302" s="182"/>
      <c r="E302" s="172">
        <v>1.38</v>
      </c>
      <c r="F302" s="172"/>
      <c r="G302" s="172">
        <v>0.1</v>
      </c>
      <c r="H302" s="172">
        <v>2</v>
      </c>
      <c r="I302" s="172">
        <f>PRODUCT(E302:H302)</f>
        <v>0.27599999999999997</v>
      </c>
      <c r="J302" s="26"/>
    </row>
    <row r="303" spans="1:10" s="4" customFormat="1" ht="15">
      <c r="A303" s="183"/>
      <c r="B303" s="183"/>
      <c r="C303" s="184"/>
      <c r="D303" s="185"/>
      <c r="E303" s="171"/>
      <c r="F303" s="171"/>
      <c r="G303" s="171"/>
      <c r="H303" s="171"/>
      <c r="I303" s="173"/>
    </row>
    <row r="304" spans="1:10" s="4" customFormat="1" ht="45">
      <c r="A304" s="167" t="s">
        <v>194</v>
      </c>
      <c r="B304" s="168" t="s">
        <v>186</v>
      </c>
      <c r="C304" s="169" t="s">
        <v>195</v>
      </c>
      <c r="D304" s="150" t="s">
        <v>126</v>
      </c>
      <c r="E304" s="171"/>
      <c r="F304" s="171"/>
      <c r="G304" s="171"/>
      <c r="H304" s="171"/>
      <c r="I304" s="171">
        <f>SUM(I305:I306)</f>
        <v>0.30263999999999996</v>
      </c>
    </row>
    <row r="305" spans="1:10" s="4" customFormat="1" ht="15">
      <c r="A305" s="166"/>
      <c r="B305" s="166"/>
      <c r="C305" s="186" t="s">
        <v>460</v>
      </c>
      <c r="D305" s="187"/>
      <c r="E305" s="173">
        <v>2.2799999999999998</v>
      </c>
      <c r="F305" s="173">
        <v>1.38</v>
      </c>
      <c r="G305" s="173">
        <v>0.1</v>
      </c>
      <c r="H305" s="173"/>
      <c r="I305" s="172">
        <f>PRODUCT(E305:H305)</f>
        <v>0.31463999999999998</v>
      </c>
    </row>
    <row r="306" spans="1:10" s="25" customFormat="1" ht="15">
      <c r="A306" s="180"/>
      <c r="B306" s="180"/>
      <c r="C306" s="186"/>
      <c r="D306" s="182"/>
      <c r="E306" s="172">
        <v>-0.6</v>
      </c>
      <c r="F306" s="172">
        <v>0.4</v>
      </c>
      <c r="G306" s="172">
        <v>0.05</v>
      </c>
      <c r="H306" s="172"/>
      <c r="I306" s="172">
        <f>PRODUCT(E306:H306)</f>
        <v>-1.2E-2</v>
      </c>
      <c r="J306" s="26"/>
    </row>
    <row r="307" spans="1:10" s="4" customFormat="1" ht="15">
      <c r="A307" s="183"/>
      <c r="B307" s="183"/>
      <c r="C307" s="184"/>
      <c r="D307" s="185"/>
      <c r="E307" s="171"/>
      <c r="F307" s="171"/>
      <c r="G307" s="171"/>
      <c r="H307" s="171"/>
      <c r="I307" s="173"/>
    </row>
    <row r="308" spans="1:10" s="4" customFormat="1" ht="45">
      <c r="A308" s="167" t="s">
        <v>196</v>
      </c>
      <c r="B308" s="168" t="s">
        <v>304</v>
      </c>
      <c r="C308" s="169" t="s">
        <v>305</v>
      </c>
      <c r="D308" s="150" t="s">
        <v>126</v>
      </c>
      <c r="E308" s="171"/>
      <c r="F308" s="171"/>
      <c r="G308" s="171"/>
      <c r="H308" s="171"/>
      <c r="I308" s="171">
        <f>SUM(I309:I310)</f>
        <v>0.30263999999999996</v>
      </c>
    </row>
    <row r="309" spans="1:10" s="4" customFormat="1" ht="15">
      <c r="A309" s="166"/>
      <c r="B309" s="166"/>
      <c r="C309" s="186" t="s">
        <v>460</v>
      </c>
      <c r="D309" s="187"/>
      <c r="E309" s="173">
        <v>2.2799999999999998</v>
      </c>
      <c r="F309" s="173">
        <v>1.38</v>
      </c>
      <c r="G309" s="173">
        <v>0.1</v>
      </c>
      <c r="H309" s="173"/>
      <c r="I309" s="172">
        <f>PRODUCT(E309:H309)</f>
        <v>0.31463999999999998</v>
      </c>
    </row>
    <row r="310" spans="1:10" s="25" customFormat="1" ht="15">
      <c r="A310" s="180"/>
      <c r="B310" s="180"/>
      <c r="C310" s="186"/>
      <c r="D310" s="182"/>
      <c r="E310" s="172">
        <v>-0.6</v>
      </c>
      <c r="F310" s="172">
        <v>0.4</v>
      </c>
      <c r="G310" s="172">
        <v>0.05</v>
      </c>
      <c r="H310" s="172"/>
      <c r="I310" s="172">
        <f>PRODUCT(E310:H310)</f>
        <v>-1.2E-2</v>
      </c>
      <c r="J310" s="26"/>
    </row>
    <row r="311" spans="1:10" s="4" customFormat="1" ht="15">
      <c r="A311" s="183"/>
      <c r="B311" s="183"/>
      <c r="C311" s="184"/>
      <c r="D311" s="185"/>
      <c r="E311" s="171"/>
      <c r="F311" s="171"/>
      <c r="G311" s="171"/>
      <c r="H311" s="171"/>
      <c r="I311" s="173"/>
    </row>
    <row r="312" spans="1:10" s="4" customFormat="1" ht="75">
      <c r="A312" s="167" t="s">
        <v>197</v>
      </c>
      <c r="B312" s="168" t="s">
        <v>131</v>
      </c>
      <c r="C312" s="149" t="s">
        <v>199</v>
      </c>
      <c r="D312" s="150" t="s">
        <v>122</v>
      </c>
      <c r="E312" s="171"/>
      <c r="F312" s="171"/>
      <c r="G312" s="171"/>
      <c r="H312" s="171"/>
      <c r="I312" s="171">
        <f>SUM(I313:I313)</f>
        <v>8.9039999999999999</v>
      </c>
    </row>
    <row r="313" spans="1:10" s="4" customFormat="1" ht="15">
      <c r="A313" s="166"/>
      <c r="B313" s="166"/>
      <c r="C313" s="186" t="s">
        <v>462</v>
      </c>
      <c r="D313" s="187"/>
      <c r="E313" s="173">
        <f>2.28+2.28+0.9+0.9</f>
        <v>6.36</v>
      </c>
      <c r="F313" s="173"/>
      <c r="G313" s="173">
        <v>1.4</v>
      </c>
      <c r="H313" s="173"/>
      <c r="I313" s="172">
        <f>PRODUCT(E313:H313)</f>
        <v>8.9039999999999999</v>
      </c>
    </row>
    <row r="314" spans="1:10" s="4" customFormat="1" ht="15">
      <c r="A314" s="183"/>
      <c r="B314" s="183"/>
      <c r="C314" s="184"/>
      <c r="D314" s="185"/>
      <c r="E314" s="171"/>
      <c r="F314" s="171"/>
      <c r="G314" s="171"/>
      <c r="H314" s="171"/>
      <c r="I314" s="173"/>
    </row>
    <row r="315" spans="1:10" s="4" customFormat="1" ht="75">
      <c r="A315" s="167" t="s">
        <v>200</v>
      </c>
      <c r="B315" s="168" t="s">
        <v>138</v>
      </c>
      <c r="C315" s="169" t="s">
        <v>201</v>
      </c>
      <c r="D315" s="150" t="s">
        <v>122</v>
      </c>
      <c r="E315" s="171"/>
      <c r="F315" s="171"/>
      <c r="G315" s="171"/>
      <c r="H315" s="171"/>
      <c r="I315" s="171">
        <f>I316</f>
        <v>8.1000000000000014</v>
      </c>
    </row>
    <row r="316" spans="1:10" s="4" customFormat="1" ht="15">
      <c r="A316" s="166"/>
      <c r="B316" s="166"/>
      <c r="C316" s="186" t="s">
        <v>463</v>
      </c>
      <c r="D316" s="187"/>
      <c r="E316" s="173">
        <f>1.8+1.8+0.9+0.9</f>
        <v>5.4</v>
      </c>
      <c r="F316" s="173"/>
      <c r="G316" s="173">
        <v>1.5</v>
      </c>
      <c r="H316" s="173"/>
      <c r="I316" s="172">
        <f>PRODUCT(E316:H316)</f>
        <v>8.1000000000000014</v>
      </c>
    </row>
    <row r="317" spans="1:10" s="4" customFormat="1" ht="15">
      <c r="A317" s="183"/>
      <c r="B317" s="183"/>
      <c r="C317" s="184"/>
      <c r="D317" s="185"/>
      <c r="E317" s="171"/>
      <c r="F317" s="171"/>
      <c r="G317" s="171"/>
      <c r="H317" s="171"/>
      <c r="I317" s="173"/>
    </row>
    <row r="318" spans="1:10" s="4" customFormat="1" ht="45">
      <c r="A318" s="167" t="s">
        <v>202</v>
      </c>
      <c r="B318" s="168" t="s">
        <v>306</v>
      </c>
      <c r="C318" s="169" t="s">
        <v>307</v>
      </c>
      <c r="D318" s="150" t="s">
        <v>122</v>
      </c>
      <c r="E318" s="171"/>
      <c r="F318" s="171"/>
      <c r="G318" s="171"/>
      <c r="H318" s="171"/>
      <c r="I318" s="171">
        <f>SUM(I319:I320)</f>
        <v>9.7200000000000024</v>
      </c>
    </row>
    <row r="319" spans="1:10" s="4" customFormat="1" ht="15">
      <c r="A319" s="166"/>
      <c r="B319" s="166"/>
      <c r="C319" s="186" t="s">
        <v>464</v>
      </c>
      <c r="D319" s="187"/>
      <c r="E319" s="173">
        <v>1.8</v>
      </c>
      <c r="F319" s="173">
        <v>0.9</v>
      </c>
      <c r="G319" s="173"/>
      <c r="H319" s="173"/>
      <c r="I319" s="172">
        <f>PRODUCT(E319:H319)</f>
        <v>1.62</v>
      </c>
    </row>
    <row r="320" spans="1:10" s="4" customFormat="1" ht="15">
      <c r="A320" s="166"/>
      <c r="B320" s="166"/>
      <c r="C320" s="186" t="s">
        <v>463</v>
      </c>
      <c r="D320" s="187"/>
      <c r="E320" s="173">
        <f>1.8+1.8+0.9+0.9</f>
        <v>5.4</v>
      </c>
      <c r="F320" s="173"/>
      <c r="G320" s="173">
        <v>1.5</v>
      </c>
      <c r="H320" s="173"/>
      <c r="I320" s="172">
        <f>PRODUCT(E320:H320)</f>
        <v>8.1000000000000014</v>
      </c>
    </row>
    <row r="321" spans="1:10" s="4" customFormat="1" ht="15">
      <c r="A321" s="183"/>
      <c r="B321" s="183"/>
      <c r="C321" s="184"/>
      <c r="D321" s="185"/>
      <c r="E321" s="171"/>
      <c r="F321" s="171"/>
      <c r="G321" s="171"/>
      <c r="H321" s="171"/>
      <c r="I321" s="173"/>
    </row>
    <row r="322" spans="1:10" s="4" customFormat="1" ht="60">
      <c r="A322" s="167" t="s">
        <v>203</v>
      </c>
      <c r="B322" s="168" t="s">
        <v>204</v>
      </c>
      <c r="C322" s="149" t="s">
        <v>205</v>
      </c>
      <c r="D322" s="150" t="s">
        <v>106</v>
      </c>
      <c r="E322" s="171"/>
      <c r="F322" s="171"/>
      <c r="G322" s="171"/>
      <c r="H322" s="171"/>
      <c r="I322" s="171">
        <f>SUM(I323:I323)</f>
        <v>3</v>
      </c>
    </row>
    <row r="323" spans="1:10" s="25" customFormat="1" ht="15">
      <c r="A323" s="180"/>
      <c r="B323" s="180"/>
      <c r="C323" s="186"/>
      <c r="D323" s="182"/>
      <c r="E323" s="172"/>
      <c r="F323" s="172"/>
      <c r="G323" s="172"/>
      <c r="H323" s="172">
        <v>3</v>
      </c>
      <c r="I323" s="172">
        <f>PRODUCT(E323:H323)</f>
        <v>3</v>
      </c>
      <c r="J323" s="26"/>
    </row>
    <row r="324" spans="1:10" s="4" customFormat="1" ht="15">
      <c r="A324" s="183"/>
      <c r="B324" s="183"/>
      <c r="C324" s="184"/>
      <c r="D324" s="185"/>
      <c r="E324" s="171"/>
      <c r="F324" s="171"/>
      <c r="G324" s="171"/>
      <c r="H324" s="171"/>
      <c r="I324" s="173"/>
    </row>
    <row r="325" spans="1:10" s="4" customFormat="1" ht="60">
      <c r="A325" s="167" t="s">
        <v>206</v>
      </c>
      <c r="B325" s="168" t="s">
        <v>207</v>
      </c>
      <c r="C325" s="149" t="s">
        <v>208</v>
      </c>
      <c r="D325" s="150" t="s">
        <v>56</v>
      </c>
      <c r="E325" s="171"/>
      <c r="F325" s="171"/>
      <c r="G325" s="171"/>
      <c r="H325" s="171"/>
      <c r="I325" s="171">
        <f>SUM(I326:I326)</f>
        <v>2</v>
      </c>
    </row>
    <row r="326" spans="1:10" s="25" customFormat="1" ht="15">
      <c r="A326" s="180"/>
      <c r="B326" s="180"/>
      <c r="C326" s="186"/>
      <c r="D326" s="182"/>
      <c r="E326" s="172"/>
      <c r="F326" s="172"/>
      <c r="G326" s="172"/>
      <c r="H326" s="172">
        <v>2</v>
      </c>
      <c r="I326" s="172">
        <f>PRODUCT(E326:H326)</f>
        <v>2</v>
      </c>
      <c r="J326" s="26"/>
    </row>
    <row r="327" spans="1:10" s="4" customFormat="1" ht="15">
      <c r="A327" s="183"/>
      <c r="B327" s="183"/>
      <c r="C327" s="184"/>
      <c r="D327" s="185"/>
      <c r="E327" s="171"/>
      <c r="F327" s="171"/>
      <c r="G327" s="171"/>
      <c r="H327" s="171"/>
      <c r="I327" s="173"/>
    </row>
    <row r="328" spans="1:10" s="6" customFormat="1" ht="15">
      <c r="A328" s="63" t="s">
        <v>82</v>
      </c>
      <c r="B328" s="68"/>
      <c r="C328" s="64" t="s">
        <v>209</v>
      </c>
      <c r="D328" s="70"/>
      <c r="E328" s="165"/>
      <c r="F328" s="165"/>
      <c r="G328" s="165"/>
      <c r="H328" s="165"/>
      <c r="I328" s="165"/>
    </row>
    <row r="329" spans="1:10" s="4" customFormat="1" ht="45">
      <c r="A329" s="167" t="s">
        <v>83</v>
      </c>
      <c r="B329" s="167" t="s">
        <v>598</v>
      </c>
      <c r="C329" s="169" t="s">
        <v>599</v>
      </c>
      <c r="D329" s="150" t="s">
        <v>126</v>
      </c>
      <c r="E329" s="174"/>
      <c r="F329" s="174"/>
      <c r="G329" s="174"/>
      <c r="H329" s="174"/>
      <c r="I329" s="174">
        <f>SUM(I330:I331)</f>
        <v>9.4041599999999992</v>
      </c>
    </row>
    <row r="330" spans="1:10" s="25" customFormat="1" ht="15">
      <c r="A330" s="180"/>
      <c r="B330" s="180"/>
      <c r="C330" s="181"/>
      <c r="D330" s="182"/>
      <c r="E330" s="172">
        <v>2.48</v>
      </c>
      <c r="F330" s="172">
        <v>1.58</v>
      </c>
      <c r="G330" s="172">
        <v>2.4</v>
      </c>
      <c r="H330" s="172"/>
      <c r="I330" s="172">
        <f>PRODUCT(E330:H330)</f>
        <v>9.4041599999999992</v>
      </c>
      <c r="J330" s="26"/>
    </row>
    <row r="331" spans="1:10" s="4" customFormat="1" ht="15">
      <c r="A331" s="183"/>
      <c r="B331" s="183"/>
      <c r="C331" s="184"/>
      <c r="D331" s="185"/>
      <c r="E331" s="171"/>
      <c r="F331" s="171"/>
      <c r="G331" s="171"/>
      <c r="H331" s="171"/>
      <c r="I331" s="173"/>
    </row>
    <row r="332" spans="1:10" s="4" customFormat="1" ht="60">
      <c r="A332" s="167" t="s">
        <v>84</v>
      </c>
      <c r="B332" s="168" t="s">
        <v>128</v>
      </c>
      <c r="C332" s="169" t="s">
        <v>129</v>
      </c>
      <c r="D332" s="150" t="s">
        <v>126</v>
      </c>
      <c r="E332" s="174"/>
      <c r="F332" s="174"/>
      <c r="G332" s="174"/>
      <c r="H332" s="174"/>
      <c r="I332" s="174">
        <f>SUM(I333:I334)</f>
        <v>5.3592000000000008E-2</v>
      </c>
    </row>
    <row r="333" spans="1:10" s="25" customFormat="1" ht="15">
      <c r="A333" s="166"/>
      <c r="B333" s="166"/>
      <c r="C333" s="186" t="s">
        <v>465</v>
      </c>
      <c r="D333" s="189"/>
      <c r="E333" s="172">
        <f>2.18+2.18+0.9+0.9</f>
        <v>6.160000000000001</v>
      </c>
      <c r="F333" s="172">
        <v>0.28999999999999998</v>
      </c>
      <c r="G333" s="172">
        <v>0.03</v>
      </c>
      <c r="H333" s="174"/>
      <c r="I333" s="172">
        <f>PRODUCT(E333:H333)</f>
        <v>5.3592000000000008E-2</v>
      </c>
    </row>
    <row r="334" spans="1:10" s="25" customFormat="1" ht="15">
      <c r="A334" s="180"/>
      <c r="B334" s="180"/>
      <c r="C334" s="181"/>
      <c r="D334" s="182"/>
      <c r="E334" s="172"/>
      <c r="F334" s="172"/>
      <c r="G334" s="172"/>
      <c r="H334" s="172"/>
      <c r="I334" s="172"/>
      <c r="J334" s="26"/>
    </row>
    <row r="335" spans="1:10" s="4" customFormat="1" ht="75">
      <c r="A335" s="167" t="s">
        <v>85</v>
      </c>
      <c r="B335" s="168" t="s">
        <v>131</v>
      </c>
      <c r="C335" s="149" t="s">
        <v>210</v>
      </c>
      <c r="D335" s="150" t="s">
        <v>122</v>
      </c>
      <c r="E335" s="171"/>
      <c r="F335" s="171"/>
      <c r="G335" s="171"/>
      <c r="H335" s="171"/>
      <c r="I335" s="171">
        <f>SUM(I336:I337)</f>
        <v>14.168000000000001</v>
      </c>
    </row>
    <row r="336" spans="1:10" s="4" customFormat="1" ht="15">
      <c r="A336" s="166"/>
      <c r="B336" s="166"/>
      <c r="C336" s="186" t="s">
        <v>465</v>
      </c>
      <c r="D336" s="189"/>
      <c r="E336" s="172">
        <f>2.18+2.18+0.9+0.9</f>
        <v>6.160000000000001</v>
      </c>
      <c r="F336" s="172"/>
      <c r="G336" s="172">
        <v>2.2999999999999998</v>
      </c>
      <c r="H336" s="173"/>
      <c r="I336" s="173">
        <f>PRODUCT(E336:H336)</f>
        <v>14.168000000000001</v>
      </c>
    </row>
    <row r="337" spans="1:10" s="4" customFormat="1" ht="15">
      <c r="A337" s="183"/>
      <c r="B337" s="183"/>
      <c r="C337" s="184"/>
      <c r="D337" s="185"/>
      <c r="E337" s="171"/>
      <c r="F337" s="171"/>
      <c r="G337" s="171"/>
      <c r="H337" s="171"/>
      <c r="I337" s="173"/>
    </row>
    <row r="338" spans="1:10" s="4" customFormat="1" ht="15">
      <c r="A338" s="167" t="s">
        <v>211</v>
      </c>
      <c r="B338" s="168" t="s">
        <v>189</v>
      </c>
      <c r="C338" s="149" t="s">
        <v>190</v>
      </c>
      <c r="D338" s="150" t="s">
        <v>191</v>
      </c>
      <c r="E338" s="174"/>
      <c r="F338" s="174"/>
      <c r="G338" s="174"/>
      <c r="H338" s="174"/>
      <c r="I338" s="174">
        <f>SUM(I339:I341)</f>
        <v>20.844720000000002</v>
      </c>
    </row>
    <row r="339" spans="1:10" s="25" customFormat="1" ht="15">
      <c r="A339" s="166"/>
      <c r="B339" s="166"/>
      <c r="C339" s="188"/>
      <c r="D339" s="189"/>
      <c r="E339" s="172">
        <v>21</v>
      </c>
      <c r="F339" s="172">
        <v>1.28</v>
      </c>
      <c r="G339" s="203">
        <v>0.39300000000000002</v>
      </c>
      <c r="H339" s="174"/>
      <c r="I339" s="172">
        <f>PRODUCT(E339:H339)</f>
        <v>10.563840000000001</v>
      </c>
    </row>
    <row r="340" spans="1:10" s="25" customFormat="1" ht="15">
      <c r="A340" s="180"/>
      <c r="B340" s="180"/>
      <c r="C340" s="181"/>
      <c r="D340" s="182"/>
      <c r="E340" s="172">
        <v>12</v>
      </c>
      <c r="F340" s="172">
        <v>2.1800000000000002</v>
      </c>
      <c r="G340" s="203">
        <v>0.39300000000000002</v>
      </c>
      <c r="H340" s="172"/>
      <c r="I340" s="172">
        <f>PRODUCT(E340:H340)</f>
        <v>10.280880000000002</v>
      </c>
      <c r="J340" s="26"/>
    </row>
    <row r="341" spans="1:10" s="25" customFormat="1" ht="15">
      <c r="A341" s="180"/>
      <c r="B341" s="180"/>
      <c r="C341" s="181"/>
      <c r="D341" s="182"/>
      <c r="E341" s="172"/>
      <c r="F341" s="172"/>
      <c r="G341" s="172"/>
      <c r="H341" s="172"/>
      <c r="I341" s="172"/>
      <c r="J341" s="26"/>
    </row>
    <row r="342" spans="1:10" s="4" customFormat="1" ht="60">
      <c r="A342" s="167" t="s">
        <v>212</v>
      </c>
      <c r="B342" s="168" t="s">
        <v>300</v>
      </c>
      <c r="C342" s="175" t="s">
        <v>301</v>
      </c>
      <c r="D342" s="150" t="s">
        <v>126</v>
      </c>
      <c r="E342" s="171"/>
      <c r="F342" s="171"/>
      <c r="G342" s="171"/>
      <c r="H342" s="171"/>
      <c r="I342" s="171">
        <f>SUM(I343:I344)</f>
        <v>3.726</v>
      </c>
    </row>
    <row r="343" spans="1:10" s="4" customFormat="1" ht="15">
      <c r="A343" s="166"/>
      <c r="B343" s="166"/>
      <c r="C343" s="186" t="s">
        <v>460</v>
      </c>
      <c r="D343" s="187"/>
      <c r="E343" s="173">
        <v>1.8</v>
      </c>
      <c r="F343" s="173">
        <v>0.9</v>
      </c>
      <c r="G343" s="173">
        <v>2.2999999999999998</v>
      </c>
      <c r="H343" s="173"/>
      <c r="I343" s="173">
        <f>PRODUCT(E343:H343)</f>
        <v>3.726</v>
      </c>
    </row>
    <row r="344" spans="1:10" s="4" customFormat="1" ht="15">
      <c r="A344" s="183"/>
      <c r="B344" s="183"/>
      <c r="C344" s="184"/>
      <c r="D344" s="185"/>
      <c r="E344" s="171"/>
      <c r="F344" s="171"/>
      <c r="G344" s="171"/>
      <c r="H344" s="171"/>
      <c r="I344" s="173"/>
    </row>
    <row r="345" spans="1:10" s="4" customFormat="1" ht="60">
      <c r="A345" s="167" t="s">
        <v>213</v>
      </c>
      <c r="B345" s="168" t="s">
        <v>302</v>
      </c>
      <c r="C345" s="169" t="s">
        <v>303</v>
      </c>
      <c r="D345" s="150" t="s">
        <v>122</v>
      </c>
      <c r="E345" s="174"/>
      <c r="F345" s="174"/>
      <c r="G345" s="174"/>
      <c r="H345" s="174"/>
      <c r="I345" s="174">
        <f>SUM(I346:I348)</f>
        <v>2.3120000000000003</v>
      </c>
    </row>
    <row r="346" spans="1:10" s="4" customFormat="1" ht="15">
      <c r="A346" s="166"/>
      <c r="B346" s="166"/>
      <c r="C346" s="186" t="s">
        <v>460</v>
      </c>
      <c r="D346" s="187"/>
      <c r="E346" s="173">
        <v>1.8</v>
      </c>
      <c r="F346" s="173">
        <v>0.9</v>
      </c>
      <c r="G346" s="173"/>
      <c r="H346" s="173"/>
      <c r="I346" s="172">
        <f>PRODUCT(E346:H346)</f>
        <v>1.62</v>
      </c>
    </row>
    <row r="347" spans="1:10" s="4" customFormat="1" ht="15">
      <c r="A347" s="166"/>
      <c r="B347" s="166"/>
      <c r="C347" s="186" t="s">
        <v>461</v>
      </c>
      <c r="D347" s="187"/>
      <c r="E347" s="173">
        <v>1.28</v>
      </c>
      <c r="F347" s="173"/>
      <c r="G347" s="173">
        <v>0.1</v>
      </c>
      <c r="H347" s="173">
        <v>2</v>
      </c>
      <c r="I347" s="172">
        <f>PRODUCT(E347:H347)</f>
        <v>0.25600000000000001</v>
      </c>
    </row>
    <row r="348" spans="1:10" s="25" customFormat="1" ht="15">
      <c r="A348" s="180"/>
      <c r="B348" s="180"/>
      <c r="C348" s="186" t="s">
        <v>461</v>
      </c>
      <c r="D348" s="182"/>
      <c r="E348" s="172">
        <v>2.1800000000000002</v>
      </c>
      <c r="F348" s="172"/>
      <c r="G348" s="172">
        <v>0.1</v>
      </c>
      <c r="H348" s="172">
        <v>2</v>
      </c>
      <c r="I348" s="172">
        <f>PRODUCT(E348:H348)</f>
        <v>0.43600000000000005</v>
      </c>
      <c r="J348" s="26"/>
    </row>
    <row r="349" spans="1:10" s="25" customFormat="1" ht="15">
      <c r="A349" s="180"/>
      <c r="B349" s="180"/>
      <c r="C349" s="181"/>
      <c r="D349" s="182"/>
      <c r="E349" s="172"/>
      <c r="F349" s="172"/>
      <c r="G349" s="172"/>
      <c r="H349" s="172"/>
      <c r="I349" s="172"/>
      <c r="J349" s="26"/>
    </row>
    <row r="350" spans="1:10" s="4" customFormat="1" ht="45">
      <c r="A350" s="167" t="s">
        <v>214</v>
      </c>
      <c r="B350" s="168" t="s">
        <v>186</v>
      </c>
      <c r="C350" s="169" t="s">
        <v>195</v>
      </c>
      <c r="D350" s="150" t="s">
        <v>126</v>
      </c>
      <c r="E350" s="171"/>
      <c r="F350" s="171"/>
      <c r="G350" s="171"/>
      <c r="H350" s="171"/>
      <c r="I350" s="171">
        <f>SUM(I351:I352)</f>
        <v>0.26704000000000006</v>
      </c>
    </row>
    <row r="351" spans="1:10" s="4" customFormat="1" ht="15">
      <c r="A351" s="166"/>
      <c r="B351" s="166"/>
      <c r="C351" s="186" t="s">
        <v>460</v>
      </c>
      <c r="D351" s="187"/>
      <c r="E351" s="173">
        <v>2.1800000000000002</v>
      </c>
      <c r="F351" s="173">
        <v>1.28</v>
      </c>
      <c r="G351" s="173">
        <v>0.1</v>
      </c>
      <c r="H351" s="173"/>
      <c r="I351" s="172">
        <f>PRODUCT(E351:H351)</f>
        <v>0.27904000000000007</v>
      </c>
    </row>
    <row r="352" spans="1:10" s="25" customFormat="1" ht="15">
      <c r="A352" s="180"/>
      <c r="B352" s="180"/>
      <c r="C352" s="186"/>
      <c r="D352" s="182"/>
      <c r="E352" s="172">
        <v>-0.6</v>
      </c>
      <c r="F352" s="172">
        <v>0.4</v>
      </c>
      <c r="G352" s="172">
        <v>0.05</v>
      </c>
      <c r="H352" s="172"/>
      <c r="I352" s="172">
        <f>PRODUCT(E352:H352)</f>
        <v>-1.2E-2</v>
      </c>
      <c r="J352" s="26"/>
    </row>
    <row r="353" spans="1:10" s="4" customFormat="1" ht="15">
      <c r="A353" s="183"/>
      <c r="B353" s="183"/>
      <c r="C353" s="184"/>
      <c r="D353" s="185"/>
      <c r="E353" s="171"/>
      <c r="F353" s="171"/>
      <c r="G353" s="171"/>
      <c r="H353" s="171"/>
      <c r="I353" s="173"/>
    </row>
    <row r="354" spans="1:10" s="4" customFormat="1" ht="45">
      <c r="A354" s="167" t="s">
        <v>215</v>
      </c>
      <c r="B354" s="168" t="s">
        <v>304</v>
      </c>
      <c r="C354" s="169" t="s">
        <v>305</v>
      </c>
      <c r="D354" s="150" t="s">
        <v>126</v>
      </c>
      <c r="E354" s="174"/>
      <c r="F354" s="174"/>
      <c r="G354" s="174"/>
      <c r="H354" s="174"/>
      <c r="I354" s="174">
        <f>SUM(I355:I356)</f>
        <v>0.26704000000000006</v>
      </c>
    </row>
    <row r="355" spans="1:10" s="4" customFormat="1" ht="15">
      <c r="A355" s="166"/>
      <c r="B355" s="166"/>
      <c r="C355" s="186" t="s">
        <v>460</v>
      </c>
      <c r="D355" s="187"/>
      <c r="E355" s="173">
        <v>2.1800000000000002</v>
      </c>
      <c r="F355" s="173">
        <v>1.28</v>
      </c>
      <c r="G355" s="173">
        <v>0.1</v>
      </c>
      <c r="H355" s="173"/>
      <c r="I355" s="172">
        <f>PRODUCT(E355:H355)</f>
        <v>0.27904000000000007</v>
      </c>
    </row>
    <row r="356" spans="1:10" s="25" customFormat="1" ht="15">
      <c r="A356" s="180"/>
      <c r="B356" s="180"/>
      <c r="C356" s="186"/>
      <c r="D356" s="182"/>
      <c r="E356" s="172">
        <v>-0.6</v>
      </c>
      <c r="F356" s="172">
        <v>0.4</v>
      </c>
      <c r="G356" s="172">
        <v>0.05</v>
      </c>
      <c r="H356" s="172"/>
      <c r="I356" s="172">
        <f>PRODUCT(E356:H356)</f>
        <v>-1.2E-2</v>
      </c>
      <c r="J356" s="26"/>
    </row>
    <row r="357" spans="1:10" s="25" customFormat="1" ht="15">
      <c r="A357" s="180"/>
      <c r="B357" s="180"/>
      <c r="C357" s="181"/>
      <c r="D357" s="182"/>
      <c r="E357" s="172"/>
      <c r="F357" s="172"/>
      <c r="G357" s="172"/>
      <c r="H357" s="172"/>
      <c r="I357" s="172"/>
      <c r="J357" s="26"/>
    </row>
    <row r="358" spans="1:10" s="4" customFormat="1" ht="60">
      <c r="A358" s="167" t="s">
        <v>216</v>
      </c>
      <c r="B358" s="168" t="s">
        <v>310</v>
      </c>
      <c r="C358" s="169" t="s">
        <v>311</v>
      </c>
      <c r="D358" s="150" t="s">
        <v>126</v>
      </c>
      <c r="E358" s="171"/>
      <c r="F358" s="171"/>
      <c r="G358" s="171"/>
      <c r="H358" s="171"/>
      <c r="I358" s="171">
        <f>SUM(I359:I362)</f>
        <v>2.64784</v>
      </c>
    </row>
    <row r="359" spans="1:10" s="4" customFormat="1" ht="15">
      <c r="A359" s="166"/>
      <c r="B359" s="166"/>
      <c r="C359" s="186" t="s">
        <v>458</v>
      </c>
      <c r="D359" s="187"/>
      <c r="E359" s="173">
        <v>1.58</v>
      </c>
      <c r="F359" s="173">
        <v>2.48</v>
      </c>
      <c r="G359" s="173">
        <v>0.1</v>
      </c>
      <c r="H359" s="173"/>
      <c r="I359" s="173">
        <f>PRODUCT(E359:H359)</f>
        <v>0.39184000000000002</v>
      </c>
    </row>
    <row r="360" spans="1:10" s="4" customFormat="1" ht="15">
      <c r="A360" s="166"/>
      <c r="B360" s="166"/>
      <c r="C360" s="186" t="s">
        <v>466</v>
      </c>
      <c r="D360" s="187"/>
      <c r="E360" s="173">
        <v>2.48</v>
      </c>
      <c r="F360" s="173">
        <v>0.15</v>
      </c>
      <c r="G360" s="173">
        <v>2</v>
      </c>
      <c r="H360" s="173">
        <v>2</v>
      </c>
      <c r="I360" s="173">
        <f>PRODUCT(E360:H360)</f>
        <v>1.488</v>
      </c>
    </row>
    <row r="361" spans="1:10" s="4" customFormat="1" ht="15">
      <c r="A361" s="166"/>
      <c r="B361" s="166"/>
      <c r="C361" s="186" t="s">
        <v>467</v>
      </c>
      <c r="D361" s="187"/>
      <c r="E361" s="173">
        <v>1.28</v>
      </c>
      <c r="F361" s="173">
        <v>0.15</v>
      </c>
      <c r="G361" s="173">
        <v>2</v>
      </c>
      <c r="H361" s="173">
        <v>2</v>
      </c>
      <c r="I361" s="173">
        <f>PRODUCT(E361:H361)</f>
        <v>0.76800000000000002</v>
      </c>
    </row>
    <row r="362" spans="1:10" s="4" customFormat="1" ht="15">
      <c r="A362" s="183"/>
      <c r="B362" s="183"/>
      <c r="C362" s="184"/>
      <c r="D362" s="185"/>
      <c r="E362" s="171"/>
      <c r="F362" s="171"/>
      <c r="G362" s="171"/>
      <c r="H362" s="171"/>
      <c r="I362" s="173"/>
    </row>
    <row r="363" spans="1:10" s="6" customFormat="1" ht="15">
      <c r="A363" s="63" t="s">
        <v>86</v>
      </c>
      <c r="B363" s="68"/>
      <c r="C363" s="64" t="s">
        <v>217</v>
      </c>
      <c r="D363" s="70"/>
      <c r="E363" s="165"/>
      <c r="F363" s="165"/>
      <c r="G363" s="165"/>
      <c r="H363" s="165"/>
      <c r="I363" s="165"/>
    </row>
    <row r="364" spans="1:10" s="4" customFormat="1" ht="75">
      <c r="A364" s="167" t="s">
        <v>87</v>
      </c>
      <c r="B364" s="168" t="s">
        <v>150</v>
      </c>
      <c r="C364" s="169" t="s">
        <v>219</v>
      </c>
      <c r="D364" s="150" t="s">
        <v>56</v>
      </c>
      <c r="E364" s="174"/>
      <c r="F364" s="174"/>
      <c r="G364" s="174"/>
      <c r="H364" s="174"/>
      <c r="I364" s="174">
        <f>SUM(I365:I366)</f>
        <v>5</v>
      </c>
    </row>
    <row r="365" spans="1:10" s="25" customFormat="1" ht="15">
      <c r="A365" s="180"/>
      <c r="B365" s="180"/>
      <c r="C365" s="181"/>
      <c r="D365" s="182"/>
      <c r="E365" s="172"/>
      <c r="F365" s="172"/>
      <c r="G365" s="172"/>
      <c r="H365" s="172">
        <v>5</v>
      </c>
      <c r="I365" s="172">
        <f>PRODUCT(E365:H365)</f>
        <v>5</v>
      </c>
      <c r="J365" s="26"/>
    </row>
    <row r="366" spans="1:10" s="4" customFormat="1" ht="15">
      <c r="A366" s="183"/>
      <c r="B366" s="183"/>
      <c r="C366" s="184"/>
      <c r="D366" s="185"/>
      <c r="E366" s="171"/>
      <c r="F366" s="171"/>
      <c r="G366" s="171"/>
      <c r="H366" s="171"/>
      <c r="I366" s="173"/>
    </row>
    <row r="367" spans="1:10" s="4" customFormat="1" ht="30">
      <c r="A367" s="167" t="s">
        <v>88</v>
      </c>
      <c r="B367" s="168" t="s">
        <v>220</v>
      </c>
      <c r="C367" s="169" t="s">
        <v>221</v>
      </c>
      <c r="D367" s="150" t="s">
        <v>56</v>
      </c>
      <c r="E367" s="171"/>
      <c r="F367" s="171"/>
      <c r="G367" s="171"/>
      <c r="H367" s="171"/>
      <c r="I367" s="171">
        <f>SUM(I368:I369)</f>
        <v>1</v>
      </c>
    </row>
    <row r="368" spans="1:10" s="4" customFormat="1" ht="15">
      <c r="A368" s="166"/>
      <c r="B368" s="166"/>
      <c r="C368" s="186"/>
      <c r="D368" s="187"/>
      <c r="E368" s="173"/>
      <c r="F368" s="173"/>
      <c r="G368" s="173"/>
      <c r="H368" s="173">
        <v>1</v>
      </c>
      <c r="I368" s="173">
        <f>PRODUCT(E368:H368)</f>
        <v>1</v>
      </c>
    </row>
    <row r="369" spans="1:10" s="25" customFormat="1" ht="15">
      <c r="A369" s="180"/>
      <c r="B369" s="180"/>
      <c r="C369" s="181"/>
      <c r="D369" s="182"/>
      <c r="E369" s="172"/>
      <c r="F369" s="172"/>
      <c r="G369" s="172"/>
      <c r="H369" s="172"/>
      <c r="I369" s="172"/>
      <c r="J369" s="26"/>
    </row>
    <row r="370" spans="1:10" s="4" customFormat="1" ht="30">
      <c r="A370" s="167" t="s">
        <v>89</v>
      </c>
      <c r="B370" s="148" t="s">
        <v>607</v>
      </c>
      <c r="C370" s="149" t="s">
        <v>608</v>
      </c>
      <c r="D370" s="150" t="s">
        <v>56</v>
      </c>
      <c r="E370" s="174"/>
      <c r="F370" s="174"/>
      <c r="G370" s="174"/>
      <c r="H370" s="174"/>
      <c r="I370" s="174">
        <f>SUM(I371:I372)</f>
        <v>1</v>
      </c>
    </row>
    <row r="371" spans="1:10" s="25" customFormat="1" ht="15">
      <c r="A371" s="180"/>
      <c r="B371" s="180"/>
      <c r="C371" s="192"/>
      <c r="D371" s="182"/>
      <c r="E371" s="172"/>
      <c r="F371" s="172"/>
      <c r="G371" s="172"/>
      <c r="H371" s="172">
        <v>1</v>
      </c>
      <c r="I371" s="172">
        <f>PRODUCT(E371:H371)</f>
        <v>1</v>
      </c>
      <c r="J371" s="26"/>
    </row>
    <row r="372" spans="1:10" s="4" customFormat="1" ht="15">
      <c r="A372" s="183"/>
      <c r="B372" s="183"/>
      <c r="C372" s="193"/>
      <c r="D372" s="185"/>
      <c r="E372" s="171"/>
      <c r="F372" s="171"/>
      <c r="G372" s="171"/>
      <c r="H372" s="171"/>
      <c r="I372" s="173"/>
    </row>
    <row r="373" spans="1:10" s="4" customFormat="1" ht="30">
      <c r="A373" s="167" t="s">
        <v>222</v>
      </c>
      <c r="B373" s="168" t="s">
        <v>223</v>
      </c>
      <c r="C373" s="149" t="s">
        <v>224</v>
      </c>
      <c r="D373" s="150" t="s">
        <v>56</v>
      </c>
      <c r="E373" s="171"/>
      <c r="F373" s="171"/>
      <c r="G373" s="171"/>
      <c r="H373" s="171"/>
      <c r="I373" s="171">
        <f>SUM(I374:I375)</f>
        <v>1</v>
      </c>
    </row>
    <row r="374" spans="1:10" s="4" customFormat="1" ht="15">
      <c r="A374" s="166"/>
      <c r="B374" s="166"/>
      <c r="C374" s="194"/>
      <c r="D374" s="187"/>
      <c r="E374" s="173"/>
      <c r="F374" s="173"/>
      <c r="G374" s="173"/>
      <c r="H374" s="173">
        <v>1</v>
      </c>
      <c r="I374" s="173">
        <f>PRODUCT(E374:H374)</f>
        <v>1</v>
      </c>
    </row>
    <row r="375" spans="1:10" s="25" customFormat="1" ht="15">
      <c r="A375" s="180"/>
      <c r="B375" s="180"/>
      <c r="C375" s="192"/>
      <c r="D375" s="182"/>
      <c r="E375" s="172"/>
      <c r="F375" s="172"/>
      <c r="G375" s="172"/>
      <c r="H375" s="172"/>
      <c r="I375" s="172"/>
      <c r="J375" s="26"/>
    </row>
    <row r="376" spans="1:10" s="4" customFormat="1" ht="30">
      <c r="A376" s="167" t="s">
        <v>225</v>
      </c>
      <c r="B376" s="168" t="s">
        <v>226</v>
      </c>
      <c r="C376" s="169" t="s">
        <v>227</v>
      </c>
      <c r="D376" s="150" t="s">
        <v>56</v>
      </c>
      <c r="E376" s="174"/>
      <c r="F376" s="174"/>
      <c r="G376" s="174"/>
      <c r="H376" s="174"/>
      <c r="I376" s="174">
        <f>SUM(I377:I378)</f>
        <v>1</v>
      </c>
    </row>
    <row r="377" spans="1:10" s="25" customFormat="1" ht="15">
      <c r="A377" s="180"/>
      <c r="B377" s="180"/>
      <c r="C377" s="192"/>
      <c r="D377" s="182"/>
      <c r="E377" s="172"/>
      <c r="F377" s="172"/>
      <c r="G377" s="172"/>
      <c r="H377" s="172">
        <v>1</v>
      </c>
      <c r="I377" s="172">
        <f>PRODUCT(E377:H377)</f>
        <v>1</v>
      </c>
      <c r="J377" s="26"/>
    </row>
    <row r="378" spans="1:10" s="4" customFormat="1" ht="15">
      <c r="A378" s="183"/>
      <c r="B378" s="183"/>
      <c r="C378" s="193"/>
      <c r="D378" s="185"/>
      <c r="E378" s="171"/>
      <c r="F378" s="171"/>
      <c r="G378" s="171"/>
      <c r="H378" s="171"/>
      <c r="I378" s="173"/>
    </row>
    <row r="379" spans="1:10" s="4" customFormat="1" ht="45">
      <c r="A379" s="167" t="s">
        <v>228</v>
      </c>
      <c r="B379" s="168" t="s">
        <v>229</v>
      </c>
      <c r="C379" s="169" t="s">
        <v>118</v>
      </c>
      <c r="D379" s="150" t="s">
        <v>56</v>
      </c>
      <c r="E379" s="171"/>
      <c r="F379" s="171"/>
      <c r="G379" s="171"/>
      <c r="H379" s="171"/>
      <c r="I379" s="171">
        <f>SUM(I380:I381)</f>
        <v>1</v>
      </c>
    </row>
    <row r="380" spans="1:10" s="4" customFormat="1" ht="14.25">
      <c r="A380" s="195"/>
      <c r="B380" s="195"/>
      <c r="C380" s="186"/>
      <c r="D380" s="190"/>
      <c r="E380" s="173"/>
      <c r="F380" s="173"/>
      <c r="G380" s="173"/>
      <c r="H380" s="173">
        <v>1</v>
      </c>
      <c r="I380" s="173">
        <f>PRODUCT(E380:H380)</f>
        <v>1</v>
      </c>
    </row>
    <row r="381" spans="1:10" s="25" customFormat="1" ht="14.25">
      <c r="A381" s="196"/>
      <c r="B381" s="196"/>
      <c r="C381" s="181"/>
      <c r="D381" s="182"/>
      <c r="E381" s="172"/>
      <c r="F381" s="172"/>
      <c r="G381" s="172"/>
      <c r="H381" s="172"/>
      <c r="I381" s="172"/>
      <c r="J381" s="26"/>
    </row>
    <row r="382" spans="1:10" s="4" customFormat="1" ht="105">
      <c r="A382" s="167" t="s">
        <v>230</v>
      </c>
      <c r="B382" s="168" t="s">
        <v>231</v>
      </c>
      <c r="C382" s="169" t="s">
        <v>232</v>
      </c>
      <c r="D382" s="150" t="s">
        <v>56</v>
      </c>
      <c r="E382" s="174"/>
      <c r="F382" s="174"/>
      <c r="G382" s="174"/>
      <c r="H382" s="174"/>
      <c r="I382" s="174">
        <f>SUM(I383:I384)</f>
        <v>1</v>
      </c>
    </row>
    <row r="383" spans="1:10" s="25" customFormat="1" ht="15">
      <c r="A383" s="180"/>
      <c r="B383" s="180"/>
      <c r="C383" s="181"/>
      <c r="D383" s="182"/>
      <c r="E383" s="172"/>
      <c r="F383" s="172"/>
      <c r="G383" s="172"/>
      <c r="H383" s="172">
        <v>1</v>
      </c>
      <c r="I383" s="172">
        <f>PRODUCT(E383:H383)</f>
        <v>1</v>
      </c>
      <c r="J383" s="26"/>
    </row>
    <row r="384" spans="1:10" s="4" customFormat="1" ht="15">
      <c r="A384" s="183"/>
      <c r="B384" s="183"/>
      <c r="C384" s="184"/>
      <c r="D384" s="185"/>
      <c r="E384" s="171"/>
      <c r="F384" s="171"/>
      <c r="G384" s="171"/>
      <c r="H384" s="171"/>
      <c r="I384" s="173"/>
    </row>
    <row r="385" spans="1:10" s="4" customFormat="1" ht="105">
      <c r="A385" s="167" t="s">
        <v>233</v>
      </c>
      <c r="B385" s="168" t="s">
        <v>234</v>
      </c>
      <c r="C385" s="169" t="s">
        <v>235</v>
      </c>
      <c r="D385" s="150" t="s">
        <v>56</v>
      </c>
      <c r="E385" s="171"/>
      <c r="F385" s="171"/>
      <c r="G385" s="171"/>
      <c r="H385" s="171"/>
      <c r="I385" s="171">
        <f>SUM(I386:I387)</f>
        <v>1</v>
      </c>
    </row>
    <row r="386" spans="1:10" s="4" customFormat="1" ht="15">
      <c r="A386" s="166"/>
      <c r="B386" s="166"/>
      <c r="C386" s="186"/>
      <c r="D386" s="187"/>
      <c r="E386" s="173"/>
      <c r="F386" s="173"/>
      <c r="G386" s="173"/>
      <c r="H386" s="173">
        <v>1</v>
      </c>
      <c r="I386" s="173">
        <f>PRODUCT(E386:H386)</f>
        <v>1</v>
      </c>
    </row>
    <row r="387" spans="1:10" s="25" customFormat="1" ht="15">
      <c r="A387" s="180"/>
      <c r="B387" s="180"/>
      <c r="C387" s="181"/>
      <c r="D387" s="182"/>
      <c r="E387" s="172"/>
      <c r="F387" s="172"/>
      <c r="G387" s="172"/>
      <c r="H387" s="172"/>
      <c r="I387" s="172"/>
      <c r="J387" s="26"/>
    </row>
    <row r="388" spans="1:10" s="4" customFormat="1" ht="90">
      <c r="A388" s="167" t="s">
        <v>236</v>
      </c>
      <c r="B388" s="168" t="s">
        <v>237</v>
      </c>
      <c r="C388" s="169" t="s">
        <v>369</v>
      </c>
      <c r="D388" s="150" t="s">
        <v>56</v>
      </c>
      <c r="E388" s="171"/>
      <c r="F388" s="171"/>
      <c r="G388" s="171"/>
      <c r="H388" s="171"/>
      <c r="I388" s="171">
        <f>SUM(I389:I390)</f>
        <v>1</v>
      </c>
    </row>
    <row r="389" spans="1:10" s="4" customFormat="1" ht="15">
      <c r="A389" s="166"/>
      <c r="B389" s="166"/>
      <c r="C389" s="186"/>
      <c r="D389" s="187"/>
      <c r="E389" s="173"/>
      <c r="F389" s="173"/>
      <c r="G389" s="173"/>
      <c r="H389" s="173">
        <v>1</v>
      </c>
      <c r="I389" s="173">
        <f>PRODUCT(E389:H389)</f>
        <v>1</v>
      </c>
    </row>
    <row r="390" spans="1:10" s="25" customFormat="1" ht="15">
      <c r="A390" s="180"/>
      <c r="B390" s="180"/>
      <c r="C390" s="181"/>
      <c r="D390" s="182"/>
      <c r="E390" s="172"/>
      <c r="F390" s="172"/>
      <c r="G390" s="172"/>
      <c r="H390" s="172"/>
      <c r="I390" s="172"/>
      <c r="J390" s="26"/>
    </row>
    <row r="391" spans="1:10" s="6" customFormat="1" ht="15">
      <c r="A391" s="63" t="s">
        <v>238</v>
      </c>
      <c r="B391" s="68"/>
      <c r="C391" s="64" t="s">
        <v>239</v>
      </c>
      <c r="D391" s="70"/>
      <c r="E391" s="165"/>
      <c r="F391" s="165"/>
      <c r="G391" s="165"/>
      <c r="H391" s="165"/>
      <c r="I391" s="165"/>
    </row>
    <row r="392" spans="1:10" s="4" customFormat="1" ht="60">
      <c r="A392" s="167" t="s">
        <v>240</v>
      </c>
      <c r="B392" s="168" t="s">
        <v>241</v>
      </c>
      <c r="C392" s="169" t="s">
        <v>242</v>
      </c>
      <c r="D392" s="150" t="s">
        <v>106</v>
      </c>
      <c r="E392" s="174"/>
      <c r="F392" s="174"/>
      <c r="G392" s="174"/>
      <c r="H392" s="174"/>
      <c r="I392" s="174">
        <f>SUM(I393:I394)</f>
        <v>6.4</v>
      </c>
    </row>
    <row r="393" spans="1:10" s="25" customFormat="1" ht="15">
      <c r="A393" s="180"/>
      <c r="B393" s="180"/>
      <c r="C393" s="181"/>
      <c r="D393" s="182"/>
      <c r="E393" s="172">
        <v>6.4</v>
      </c>
      <c r="F393" s="172"/>
      <c r="G393" s="172"/>
      <c r="H393" s="172"/>
      <c r="I393" s="172">
        <f>PRODUCT(E393:H393)</f>
        <v>6.4</v>
      </c>
      <c r="J393" s="26"/>
    </row>
    <row r="394" spans="1:10" s="4" customFormat="1" ht="15">
      <c r="A394" s="183"/>
      <c r="B394" s="183"/>
      <c r="C394" s="184"/>
      <c r="D394" s="185"/>
      <c r="E394" s="171"/>
      <c r="F394" s="171"/>
      <c r="G394" s="171"/>
      <c r="H394" s="171"/>
      <c r="I394" s="173"/>
    </row>
    <row r="395" spans="1:10" s="4" customFormat="1" ht="60">
      <c r="A395" s="167" t="s">
        <v>243</v>
      </c>
      <c r="B395" s="168" t="s">
        <v>244</v>
      </c>
      <c r="C395" s="169" t="s">
        <v>245</v>
      </c>
      <c r="D395" s="150" t="s">
        <v>106</v>
      </c>
      <c r="E395" s="171"/>
      <c r="F395" s="171"/>
      <c r="G395" s="171"/>
      <c r="H395" s="171"/>
      <c r="I395" s="171">
        <f>SUM(I396:I397)</f>
        <v>9.5</v>
      </c>
    </row>
    <row r="396" spans="1:10" s="4" customFormat="1" ht="15">
      <c r="A396" s="166"/>
      <c r="B396" s="166"/>
      <c r="C396" s="186"/>
      <c r="D396" s="187"/>
      <c r="E396" s="173">
        <v>9.5</v>
      </c>
      <c r="F396" s="173"/>
      <c r="G396" s="173"/>
      <c r="H396" s="173"/>
      <c r="I396" s="173">
        <f>PRODUCT(E396:H396)</f>
        <v>9.5</v>
      </c>
    </row>
    <row r="397" spans="1:10" s="25" customFormat="1" ht="15">
      <c r="A397" s="180"/>
      <c r="B397" s="180"/>
      <c r="C397" s="181"/>
      <c r="D397" s="182"/>
      <c r="E397" s="172"/>
      <c r="F397" s="172"/>
      <c r="G397" s="172"/>
      <c r="H397" s="172"/>
      <c r="I397" s="172"/>
      <c r="J397" s="26"/>
    </row>
    <row r="398" spans="1:10" s="4" customFormat="1" ht="60">
      <c r="A398" s="167" t="s">
        <v>246</v>
      </c>
      <c r="B398" s="168" t="s">
        <v>247</v>
      </c>
      <c r="C398" s="169" t="s">
        <v>248</v>
      </c>
      <c r="D398" s="150" t="s">
        <v>56</v>
      </c>
      <c r="E398" s="171"/>
      <c r="F398" s="171"/>
      <c r="G398" s="171"/>
      <c r="H398" s="171"/>
      <c r="I398" s="171">
        <f>SUM(I399:I400)</f>
        <v>1</v>
      </c>
    </row>
    <row r="399" spans="1:10" s="4" customFormat="1" ht="15">
      <c r="A399" s="166"/>
      <c r="B399" s="166"/>
      <c r="C399" s="186"/>
      <c r="D399" s="187"/>
      <c r="E399" s="173">
        <v>1</v>
      </c>
      <c r="F399" s="173"/>
      <c r="G399" s="173"/>
      <c r="H399" s="173"/>
      <c r="I399" s="173">
        <f>PRODUCT(E399:H399)</f>
        <v>1</v>
      </c>
    </row>
    <row r="400" spans="1:10" s="25" customFormat="1" ht="15">
      <c r="A400" s="180"/>
      <c r="B400" s="180"/>
      <c r="C400" s="181"/>
      <c r="D400" s="182"/>
      <c r="E400" s="172"/>
      <c r="F400" s="172"/>
      <c r="G400" s="172"/>
      <c r="H400" s="172"/>
      <c r="I400" s="172"/>
      <c r="J400" s="26"/>
    </row>
    <row r="401" spans="1:10" s="4" customFormat="1" ht="75">
      <c r="A401" s="167" t="s">
        <v>249</v>
      </c>
      <c r="B401" s="168" t="s">
        <v>250</v>
      </c>
      <c r="C401" s="169" t="s">
        <v>370</v>
      </c>
      <c r="D401" s="150" t="s">
        <v>56</v>
      </c>
      <c r="E401" s="174"/>
      <c r="F401" s="174"/>
      <c r="G401" s="174"/>
      <c r="H401" s="174"/>
      <c r="I401" s="174">
        <f>SUM(I402:I403)</f>
        <v>3</v>
      </c>
    </row>
    <row r="402" spans="1:10" s="25" customFormat="1" ht="15">
      <c r="A402" s="180"/>
      <c r="B402" s="180"/>
      <c r="C402" s="181"/>
      <c r="D402" s="182"/>
      <c r="E402" s="172">
        <v>3</v>
      </c>
      <c r="F402" s="172"/>
      <c r="G402" s="172"/>
      <c r="H402" s="172"/>
      <c r="I402" s="172">
        <f>PRODUCT(E402:H402)</f>
        <v>3</v>
      </c>
      <c r="J402" s="26"/>
    </row>
    <row r="403" spans="1:10" s="4" customFormat="1" ht="15">
      <c r="A403" s="183"/>
      <c r="B403" s="183"/>
      <c r="C403" s="184"/>
      <c r="D403" s="185"/>
      <c r="E403" s="171"/>
      <c r="F403" s="171"/>
      <c r="G403" s="171"/>
      <c r="H403" s="171"/>
      <c r="I403" s="173"/>
    </row>
    <row r="404" spans="1:10" s="4" customFormat="1" ht="60">
      <c r="A404" s="167" t="s">
        <v>251</v>
      </c>
      <c r="B404" s="168" t="s">
        <v>252</v>
      </c>
      <c r="C404" s="169" t="s">
        <v>253</v>
      </c>
      <c r="D404" s="150" t="s">
        <v>56</v>
      </c>
      <c r="E404" s="171"/>
      <c r="F404" s="171"/>
      <c r="G404" s="171"/>
      <c r="H404" s="171"/>
      <c r="I404" s="171">
        <f>SUM(I405:I406)</f>
        <v>2</v>
      </c>
    </row>
    <row r="405" spans="1:10" s="4" customFormat="1" ht="15">
      <c r="A405" s="166"/>
      <c r="B405" s="166"/>
      <c r="C405" s="186"/>
      <c r="D405" s="187"/>
      <c r="E405" s="173">
        <v>2</v>
      </c>
      <c r="F405" s="173"/>
      <c r="G405" s="173"/>
      <c r="H405" s="173"/>
      <c r="I405" s="173">
        <f>PRODUCT(E405:H405)</f>
        <v>2</v>
      </c>
    </row>
    <row r="406" spans="1:10" s="25" customFormat="1" ht="15">
      <c r="A406" s="180"/>
      <c r="B406" s="180"/>
      <c r="C406" s="181"/>
      <c r="D406" s="182"/>
      <c r="E406" s="172"/>
      <c r="F406" s="172"/>
      <c r="G406" s="172"/>
      <c r="H406" s="172"/>
      <c r="I406" s="172"/>
      <c r="J406" s="26"/>
    </row>
    <row r="407" spans="1:10" s="4" customFormat="1" ht="75">
      <c r="A407" s="167" t="s">
        <v>254</v>
      </c>
      <c r="B407" s="168" t="s">
        <v>255</v>
      </c>
      <c r="C407" s="169" t="s">
        <v>256</v>
      </c>
      <c r="D407" s="150" t="s">
        <v>56</v>
      </c>
      <c r="E407" s="171"/>
      <c r="F407" s="171"/>
      <c r="G407" s="171"/>
      <c r="H407" s="171"/>
      <c r="I407" s="171">
        <f>SUM(I408:I409)</f>
        <v>1</v>
      </c>
    </row>
    <row r="408" spans="1:10" s="4" customFormat="1" ht="15">
      <c r="A408" s="166"/>
      <c r="B408" s="166"/>
      <c r="C408" s="186"/>
      <c r="D408" s="187"/>
      <c r="E408" s="173">
        <v>1</v>
      </c>
      <c r="F408" s="173"/>
      <c r="G408" s="173"/>
      <c r="H408" s="173"/>
      <c r="I408" s="173">
        <f>PRODUCT(E408:H408)</f>
        <v>1</v>
      </c>
    </row>
    <row r="409" spans="1:10" s="25" customFormat="1" ht="15">
      <c r="A409" s="180"/>
      <c r="B409" s="180"/>
      <c r="C409" s="181"/>
      <c r="D409" s="182"/>
      <c r="E409" s="172"/>
      <c r="F409" s="172"/>
      <c r="G409" s="172"/>
      <c r="H409" s="172"/>
      <c r="I409" s="172"/>
      <c r="J409" s="26"/>
    </row>
    <row r="410" spans="1:10" s="4" customFormat="1" ht="60">
      <c r="A410" s="167" t="s">
        <v>257</v>
      </c>
      <c r="B410" s="168" t="s">
        <v>371</v>
      </c>
      <c r="C410" s="169" t="s">
        <v>372</v>
      </c>
      <c r="D410" s="150" t="s">
        <v>56</v>
      </c>
      <c r="E410" s="171"/>
      <c r="F410" s="171"/>
      <c r="G410" s="171"/>
      <c r="H410" s="171"/>
      <c r="I410" s="171">
        <f>SUM(I411:I412)</f>
        <v>1</v>
      </c>
    </row>
    <row r="411" spans="1:10" s="4" customFormat="1" ht="15">
      <c r="A411" s="166"/>
      <c r="B411" s="166"/>
      <c r="C411" s="186"/>
      <c r="D411" s="187"/>
      <c r="E411" s="173">
        <v>1</v>
      </c>
      <c r="F411" s="173"/>
      <c r="G411" s="173"/>
      <c r="H411" s="173"/>
      <c r="I411" s="173">
        <f>PRODUCT(E411:H411)</f>
        <v>1</v>
      </c>
    </row>
    <row r="412" spans="1:10" s="25" customFormat="1" ht="15">
      <c r="A412" s="180"/>
      <c r="B412" s="180"/>
      <c r="C412" s="181"/>
      <c r="D412" s="182"/>
      <c r="E412" s="172"/>
      <c r="F412" s="172"/>
      <c r="G412" s="172"/>
      <c r="H412" s="172"/>
      <c r="I412" s="172"/>
      <c r="J412" s="26"/>
    </row>
    <row r="413" spans="1:10" s="6" customFormat="1" ht="15">
      <c r="A413" s="63" t="s">
        <v>91</v>
      </c>
      <c r="B413" s="68"/>
      <c r="C413" s="64" t="s">
        <v>90</v>
      </c>
      <c r="D413" s="65"/>
      <c r="E413" s="165"/>
      <c r="F413" s="165"/>
      <c r="G413" s="165"/>
      <c r="H413" s="165"/>
      <c r="I413" s="165"/>
    </row>
    <row r="414" spans="1:10" s="4" customFormat="1" ht="60">
      <c r="A414" s="167" t="s">
        <v>92</v>
      </c>
      <c r="B414" s="168" t="s">
        <v>373</v>
      </c>
      <c r="C414" s="169" t="s">
        <v>374</v>
      </c>
      <c r="D414" s="150" t="s">
        <v>56</v>
      </c>
      <c r="E414" s="174"/>
      <c r="F414" s="174"/>
      <c r="G414" s="174"/>
      <c r="H414" s="174"/>
      <c r="I414" s="174">
        <f>SUM(I415:I416)</f>
        <v>1</v>
      </c>
    </row>
    <row r="415" spans="1:10" s="25" customFormat="1" ht="15">
      <c r="A415" s="180"/>
      <c r="B415" s="180"/>
      <c r="C415" s="181"/>
      <c r="D415" s="182"/>
      <c r="E415" s="172">
        <v>1</v>
      </c>
      <c r="F415" s="172"/>
      <c r="G415" s="172"/>
      <c r="H415" s="172"/>
      <c r="I415" s="172">
        <f>PRODUCT(E415:H415)</f>
        <v>1</v>
      </c>
      <c r="J415" s="26"/>
    </row>
    <row r="416" spans="1:10" s="4" customFormat="1" ht="15">
      <c r="A416" s="183"/>
      <c r="B416" s="183"/>
      <c r="C416" s="184"/>
      <c r="D416" s="185"/>
      <c r="E416" s="171"/>
      <c r="F416" s="171"/>
      <c r="G416" s="171"/>
      <c r="H416" s="171"/>
      <c r="I416" s="173"/>
    </row>
    <row r="417" spans="1:10" s="4" customFormat="1" ht="45">
      <c r="A417" s="167" t="s">
        <v>93</v>
      </c>
      <c r="B417" s="168" t="s">
        <v>375</v>
      </c>
      <c r="C417" s="169" t="s">
        <v>376</v>
      </c>
      <c r="D417" s="150" t="s">
        <v>56</v>
      </c>
      <c r="E417" s="171"/>
      <c r="F417" s="171"/>
      <c r="G417" s="171"/>
      <c r="H417" s="171"/>
      <c r="I417" s="171">
        <f>SUM(I418:I419)</f>
        <v>1</v>
      </c>
    </row>
    <row r="418" spans="1:10" s="4" customFormat="1" ht="15">
      <c r="A418" s="166"/>
      <c r="B418" s="166"/>
      <c r="C418" s="186"/>
      <c r="D418" s="187"/>
      <c r="E418" s="173">
        <v>1</v>
      </c>
      <c r="F418" s="173"/>
      <c r="G418" s="173"/>
      <c r="H418" s="173"/>
      <c r="I418" s="173">
        <f>PRODUCT(E418:H418)</f>
        <v>1</v>
      </c>
    </row>
    <row r="419" spans="1:10" s="25" customFormat="1" ht="15">
      <c r="A419" s="180"/>
      <c r="B419" s="180"/>
      <c r="C419" s="181"/>
      <c r="D419" s="182"/>
      <c r="E419" s="172"/>
      <c r="F419" s="172"/>
      <c r="G419" s="172"/>
      <c r="H419" s="172"/>
      <c r="I419" s="172"/>
      <c r="J419" s="26"/>
    </row>
    <row r="420" spans="1:10" s="4" customFormat="1" ht="60">
      <c r="A420" s="167" t="s">
        <v>258</v>
      </c>
      <c r="B420" s="168" t="s">
        <v>377</v>
      </c>
      <c r="C420" s="169" t="s">
        <v>378</v>
      </c>
      <c r="D420" s="150" t="s">
        <v>56</v>
      </c>
      <c r="E420" s="171"/>
      <c r="F420" s="171"/>
      <c r="G420" s="171"/>
      <c r="H420" s="171"/>
      <c r="I420" s="171">
        <f>SUM(I421:I422)</f>
        <v>1</v>
      </c>
    </row>
    <row r="421" spans="1:10" s="4" customFormat="1" ht="15">
      <c r="A421" s="166"/>
      <c r="B421" s="166"/>
      <c r="C421" s="186"/>
      <c r="D421" s="187"/>
      <c r="E421" s="173">
        <v>1</v>
      </c>
      <c r="F421" s="173"/>
      <c r="G421" s="173"/>
      <c r="H421" s="173"/>
      <c r="I421" s="173">
        <f>PRODUCT(E421:H421)</f>
        <v>1</v>
      </c>
    </row>
    <row r="422" spans="1:10" s="25" customFormat="1" ht="15">
      <c r="A422" s="180"/>
      <c r="B422" s="180"/>
      <c r="C422" s="181"/>
      <c r="D422" s="182"/>
      <c r="E422" s="172"/>
      <c r="F422" s="172"/>
      <c r="G422" s="172"/>
      <c r="H422" s="172"/>
      <c r="I422" s="172"/>
      <c r="J422" s="26"/>
    </row>
    <row r="423" spans="1:10" s="4" customFormat="1" ht="45">
      <c r="A423" s="167" t="s">
        <v>259</v>
      </c>
      <c r="B423" s="168" t="s">
        <v>260</v>
      </c>
      <c r="C423" s="169" t="s">
        <v>261</v>
      </c>
      <c r="D423" s="150" t="s">
        <v>56</v>
      </c>
      <c r="E423" s="171"/>
      <c r="F423" s="171"/>
      <c r="G423" s="171"/>
      <c r="H423" s="171"/>
      <c r="I423" s="171">
        <f>SUM(I424:I425)</f>
        <v>2</v>
      </c>
    </row>
    <row r="424" spans="1:10" s="4" customFormat="1" ht="15">
      <c r="A424" s="166"/>
      <c r="B424" s="166"/>
      <c r="C424" s="186"/>
      <c r="D424" s="187"/>
      <c r="E424" s="173">
        <v>2</v>
      </c>
      <c r="F424" s="173"/>
      <c r="G424" s="173"/>
      <c r="H424" s="173"/>
      <c r="I424" s="173">
        <f>PRODUCT(E424:H424)</f>
        <v>2</v>
      </c>
    </row>
    <row r="425" spans="1:10" s="25" customFormat="1" ht="15">
      <c r="A425" s="180"/>
      <c r="B425" s="180"/>
      <c r="C425" s="181"/>
      <c r="D425" s="182"/>
      <c r="E425" s="172"/>
      <c r="F425" s="172"/>
      <c r="G425" s="172"/>
      <c r="H425" s="172"/>
      <c r="I425" s="172"/>
      <c r="J425" s="26"/>
    </row>
    <row r="426" spans="1:10" s="4" customFormat="1" ht="60">
      <c r="A426" s="167" t="s">
        <v>262</v>
      </c>
      <c r="B426" s="168" t="s">
        <v>264</v>
      </c>
      <c r="C426" s="169" t="s">
        <v>265</v>
      </c>
      <c r="D426" s="150" t="s">
        <v>56</v>
      </c>
      <c r="E426" s="171"/>
      <c r="F426" s="171"/>
      <c r="G426" s="171"/>
      <c r="H426" s="171"/>
      <c r="I426" s="171">
        <f>SUM(I427:I428)</f>
        <v>8</v>
      </c>
    </row>
    <row r="427" spans="1:10" s="4" customFormat="1" ht="15">
      <c r="A427" s="166"/>
      <c r="B427" s="166"/>
      <c r="C427" s="186"/>
      <c r="D427" s="187"/>
      <c r="E427" s="173">
        <v>8</v>
      </c>
      <c r="F427" s="173"/>
      <c r="G427" s="173"/>
      <c r="H427" s="173"/>
      <c r="I427" s="173">
        <f>PRODUCT(E427:H427)</f>
        <v>8</v>
      </c>
    </row>
    <row r="428" spans="1:10" s="25" customFormat="1" ht="15">
      <c r="A428" s="180"/>
      <c r="B428" s="180"/>
      <c r="C428" s="181"/>
      <c r="D428" s="182"/>
      <c r="E428" s="172"/>
      <c r="F428" s="172"/>
      <c r="G428" s="172"/>
      <c r="H428" s="172"/>
      <c r="I428" s="172"/>
      <c r="J428" s="26"/>
    </row>
    <row r="429" spans="1:10" s="4" customFormat="1" ht="75">
      <c r="A429" s="167" t="s">
        <v>263</v>
      </c>
      <c r="B429" s="168" t="s">
        <v>267</v>
      </c>
      <c r="C429" s="169" t="s">
        <v>119</v>
      </c>
      <c r="D429" s="150" t="s">
        <v>56</v>
      </c>
      <c r="E429" s="171"/>
      <c r="F429" s="171"/>
      <c r="G429" s="171"/>
      <c r="H429" s="171"/>
      <c r="I429" s="171">
        <f>SUM(I430:I431)</f>
        <v>6</v>
      </c>
    </row>
    <row r="430" spans="1:10" s="4" customFormat="1" ht="15">
      <c r="A430" s="166"/>
      <c r="B430" s="166"/>
      <c r="C430" s="186"/>
      <c r="D430" s="187"/>
      <c r="E430" s="173">
        <v>6</v>
      </c>
      <c r="F430" s="173"/>
      <c r="G430" s="173"/>
      <c r="H430" s="173"/>
      <c r="I430" s="173">
        <f>PRODUCT(E430:H430)</f>
        <v>6</v>
      </c>
    </row>
    <row r="431" spans="1:10" s="25" customFormat="1" ht="15">
      <c r="A431" s="180"/>
      <c r="B431" s="180"/>
      <c r="C431" s="181"/>
      <c r="D431" s="182"/>
      <c r="E431" s="172"/>
      <c r="F431" s="172"/>
      <c r="G431" s="172"/>
      <c r="H431" s="172"/>
      <c r="I431" s="172"/>
      <c r="J431" s="26"/>
    </row>
    <row r="432" spans="1:10" s="4" customFormat="1" ht="45">
      <c r="A432" s="167" t="s">
        <v>266</v>
      </c>
      <c r="B432" s="168" t="s">
        <v>268</v>
      </c>
      <c r="C432" s="169" t="s">
        <v>382</v>
      </c>
      <c r="D432" s="150" t="s">
        <v>56</v>
      </c>
      <c r="E432" s="171"/>
      <c r="F432" s="171"/>
      <c r="G432" s="171"/>
      <c r="H432" s="171"/>
      <c r="I432" s="171">
        <f>SUM(I433:I434)</f>
        <v>6</v>
      </c>
    </row>
    <row r="433" spans="1:10" s="4" customFormat="1" ht="15">
      <c r="A433" s="166"/>
      <c r="B433" s="166"/>
      <c r="C433" s="186"/>
      <c r="D433" s="187"/>
      <c r="E433" s="173">
        <v>6</v>
      </c>
      <c r="F433" s="173"/>
      <c r="G433" s="173"/>
      <c r="H433" s="173"/>
      <c r="I433" s="173">
        <f>PRODUCT(E433:H433)</f>
        <v>6</v>
      </c>
    </row>
    <row r="434" spans="1:10" s="25" customFormat="1" ht="15">
      <c r="A434" s="180"/>
      <c r="B434" s="180"/>
      <c r="C434" s="181"/>
      <c r="D434" s="182"/>
      <c r="E434" s="172"/>
      <c r="F434" s="172"/>
      <c r="G434" s="172"/>
      <c r="H434" s="172"/>
      <c r="I434" s="172"/>
      <c r="J434" s="26"/>
    </row>
    <row r="435" spans="1:10" s="6" customFormat="1" ht="15">
      <c r="A435" s="63" t="s">
        <v>101</v>
      </c>
      <c r="B435" s="68"/>
      <c r="C435" s="64" t="s">
        <v>269</v>
      </c>
      <c r="D435" s="65"/>
      <c r="E435" s="165"/>
      <c r="F435" s="165"/>
      <c r="G435" s="165"/>
      <c r="H435" s="165"/>
      <c r="I435" s="165"/>
    </row>
    <row r="436" spans="1:10" s="4" customFormat="1" ht="30">
      <c r="A436" s="167" t="s">
        <v>102</v>
      </c>
      <c r="B436" s="168" t="s">
        <v>380</v>
      </c>
      <c r="C436" s="169" t="s">
        <v>381</v>
      </c>
      <c r="D436" s="150" t="s">
        <v>122</v>
      </c>
      <c r="E436" s="174"/>
      <c r="F436" s="174"/>
      <c r="G436" s="174"/>
      <c r="H436" s="174"/>
      <c r="I436" s="174">
        <f>SUM(I437:I438)</f>
        <v>44.981999999999999</v>
      </c>
    </row>
    <row r="437" spans="1:10" s="25" customFormat="1" ht="15">
      <c r="A437" s="180"/>
      <c r="B437" s="180"/>
      <c r="C437" s="181"/>
      <c r="D437" s="182"/>
      <c r="E437" s="172">
        <v>5.95</v>
      </c>
      <c r="F437" s="172">
        <v>7.56</v>
      </c>
      <c r="G437" s="172"/>
      <c r="H437" s="172"/>
      <c r="I437" s="172">
        <f>PRODUCT(E437:H437)</f>
        <v>44.981999999999999</v>
      </c>
      <c r="J437" s="26"/>
    </row>
    <row r="438" spans="1:10" s="4" customFormat="1" ht="15">
      <c r="A438" s="183"/>
      <c r="B438" s="183"/>
      <c r="C438" s="184"/>
      <c r="D438" s="185"/>
      <c r="E438" s="171"/>
      <c r="F438" s="171"/>
      <c r="G438" s="171"/>
      <c r="H438" s="171"/>
      <c r="I438" s="173"/>
    </row>
  </sheetData>
  <mergeCells count="15">
    <mergeCell ref="A7:I7"/>
    <mergeCell ref="C1:G1"/>
    <mergeCell ref="H1:I2"/>
    <mergeCell ref="C2:G2"/>
    <mergeCell ref="A3:B3"/>
    <mergeCell ref="D3:I3"/>
    <mergeCell ref="A4:B4"/>
    <mergeCell ref="D4:E4"/>
    <mergeCell ref="F4:G4"/>
    <mergeCell ref="H4:I4"/>
    <mergeCell ref="A5:B5"/>
    <mergeCell ref="D5:E5"/>
    <mergeCell ref="F5:G5"/>
    <mergeCell ref="H5:I5"/>
    <mergeCell ref="A6:I6"/>
  </mergeCells>
  <pageMargins left="0.51181102362204722" right="0.51181102362204722" top="0.59055118110236227" bottom="0.78740157480314965" header="0.31496062992125984" footer="0.31496062992125984"/>
  <pageSetup paperSize="9" scale="97" fitToHeight="0" orientation="landscape" verticalDpi="300" r:id="rId1"/>
  <drawing r:id="rId2"/>
</worksheet>
</file>

<file path=xl/worksheets/sheet7.xml><?xml version="1.0" encoding="utf-8"?>
<worksheet xmlns="http://schemas.openxmlformats.org/spreadsheetml/2006/main" xmlns:r="http://schemas.openxmlformats.org/officeDocument/2006/relationships">
  <sheetPr>
    <tabColor theme="8" tint="0.39997558519241921"/>
    <pageSetUpPr fitToPage="1"/>
  </sheetPr>
  <dimension ref="A1:K101"/>
  <sheetViews>
    <sheetView view="pageBreakPreview" topLeftCell="A16" zoomScaleSheetLayoutView="100" workbookViewId="0">
      <selection activeCell="K102" sqref="K102"/>
    </sheetView>
  </sheetViews>
  <sheetFormatPr defaultRowHeight="12.75"/>
  <cols>
    <col min="1" max="1" width="9" style="1" customWidth="1"/>
    <col min="2" max="2" width="16.42578125" style="1" customWidth="1"/>
    <col min="3" max="3" width="57.28515625" style="1" customWidth="1"/>
    <col min="4" max="4" width="10.140625" style="3" bestFit="1" customWidth="1"/>
    <col min="5" max="5" width="11.28515625" style="1" bestFit="1" customWidth="1"/>
    <col min="6" max="6" width="14" style="1" customWidth="1"/>
    <col min="7" max="7" width="15.7109375" style="1" customWidth="1"/>
    <col min="8" max="8" width="17.7109375" style="1" bestFit="1" customWidth="1"/>
    <col min="9" max="11" width="13.42578125" style="1" customWidth="1"/>
    <col min="12" max="16384" width="9.140625" style="1"/>
  </cols>
  <sheetData>
    <row r="1" spans="1:11" ht="22.5" customHeight="1">
      <c r="A1" s="59"/>
      <c r="B1" s="59"/>
      <c r="C1" s="322" t="s">
        <v>15</v>
      </c>
      <c r="D1" s="322"/>
      <c r="E1" s="322"/>
      <c r="F1" s="322"/>
      <c r="G1" s="322"/>
      <c r="H1" s="323"/>
      <c r="I1" s="324"/>
      <c r="J1" s="11"/>
      <c r="K1" s="12"/>
    </row>
    <row r="2" spans="1:11" ht="22.5" customHeight="1">
      <c r="A2" s="60"/>
      <c r="B2" s="60"/>
      <c r="C2" s="322" t="s">
        <v>544</v>
      </c>
      <c r="D2" s="322"/>
      <c r="E2" s="322"/>
      <c r="F2" s="322"/>
      <c r="G2" s="322"/>
      <c r="H2" s="322"/>
      <c r="I2" s="325"/>
      <c r="J2" s="11"/>
      <c r="K2" s="12"/>
    </row>
    <row r="3" spans="1:11" ht="54.75" customHeight="1">
      <c r="A3" s="340" t="s">
        <v>16</v>
      </c>
      <c r="B3" s="341"/>
      <c r="C3" s="61" t="s">
        <v>15</v>
      </c>
      <c r="D3" s="335" t="s">
        <v>270</v>
      </c>
      <c r="E3" s="336"/>
      <c r="F3" s="336"/>
      <c r="G3" s="336"/>
      <c r="H3" s="336"/>
      <c r="I3" s="337"/>
      <c r="J3" s="13"/>
      <c r="K3" s="14"/>
    </row>
    <row r="4" spans="1:11" ht="12" customHeight="1">
      <c r="A4" s="340" t="s">
        <v>17</v>
      </c>
      <c r="B4" s="341"/>
      <c r="C4" s="62" t="s">
        <v>120</v>
      </c>
      <c r="D4" s="241" t="s">
        <v>95</v>
      </c>
      <c r="E4" s="344" t="s">
        <v>19</v>
      </c>
      <c r="F4" s="345"/>
      <c r="G4" s="241" t="s">
        <v>1</v>
      </c>
      <c r="H4" s="333" t="s">
        <v>30</v>
      </c>
      <c r="I4" s="334"/>
      <c r="K4" s="12"/>
    </row>
    <row r="5" spans="1:11" ht="53.25" customHeight="1">
      <c r="A5" s="342" t="s">
        <v>18</v>
      </c>
      <c r="B5" s="343"/>
      <c r="C5" s="62" t="s">
        <v>271</v>
      </c>
      <c r="D5" s="147">
        <v>44310</v>
      </c>
      <c r="E5" s="346" t="s">
        <v>404</v>
      </c>
      <c r="F5" s="347"/>
      <c r="G5" s="146" t="s">
        <v>387</v>
      </c>
      <c r="H5" s="338">
        <f>I99</f>
        <v>42430.93</v>
      </c>
      <c r="I5" s="339"/>
      <c r="K5" s="15"/>
    </row>
    <row r="6" spans="1:11" ht="12" customHeight="1">
      <c r="A6" s="328"/>
      <c r="B6" s="329"/>
      <c r="C6" s="329"/>
      <c r="D6" s="329"/>
      <c r="E6" s="329"/>
      <c r="F6" s="329"/>
      <c r="G6" s="329"/>
      <c r="H6" s="329"/>
      <c r="I6" s="330"/>
      <c r="J6" s="1" t="s">
        <v>1</v>
      </c>
      <c r="K6" s="15"/>
    </row>
    <row r="7" spans="1:11" ht="15">
      <c r="A7" s="331" t="s">
        <v>637</v>
      </c>
      <c r="B7" s="332"/>
      <c r="C7" s="332"/>
      <c r="D7" s="332"/>
      <c r="E7" s="332"/>
      <c r="F7" s="332"/>
      <c r="G7" s="332"/>
      <c r="H7" s="332"/>
      <c r="I7" s="332"/>
      <c r="J7" s="66" t="s">
        <v>272</v>
      </c>
      <c r="K7" s="145" t="s">
        <v>368</v>
      </c>
    </row>
    <row r="8" spans="1:11" ht="38.25">
      <c r="A8" s="27" t="s">
        <v>2</v>
      </c>
      <c r="B8" s="27" t="s">
        <v>20</v>
      </c>
      <c r="C8" s="49" t="s">
        <v>21</v>
      </c>
      <c r="D8" s="28" t="s">
        <v>14</v>
      </c>
      <c r="E8" s="29" t="s">
        <v>22</v>
      </c>
      <c r="F8" s="9" t="s">
        <v>24</v>
      </c>
      <c r="G8" s="9" t="s">
        <v>23</v>
      </c>
      <c r="H8" s="9" t="s">
        <v>25</v>
      </c>
      <c r="I8" s="9" t="s">
        <v>26</v>
      </c>
      <c r="J8" s="10"/>
      <c r="K8" s="10"/>
    </row>
    <row r="9" spans="1:11" s="6" customFormat="1" ht="15">
      <c r="A9" s="63" t="s">
        <v>34</v>
      </c>
      <c r="B9" s="63"/>
      <c r="C9" s="64" t="s">
        <v>123</v>
      </c>
      <c r="D9" s="65"/>
      <c r="E9" s="46"/>
      <c r="F9" s="47"/>
      <c r="G9" s="47">
        <f>ROUND(SUM(G10:G12),2)</f>
        <v>130.91</v>
      </c>
      <c r="H9" s="47"/>
      <c r="I9" s="47">
        <f>ROUND(SUM(I10:I12),2)</f>
        <v>165.05</v>
      </c>
      <c r="J9" s="7"/>
      <c r="K9" s="7"/>
    </row>
    <row r="10" spans="1:11" s="4" customFormat="1" ht="42.75">
      <c r="A10" s="53" t="s">
        <v>35</v>
      </c>
      <c r="B10" s="54" t="s">
        <v>124</v>
      </c>
      <c r="C10" s="57" t="s">
        <v>125</v>
      </c>
      <c r="D10" s="56" t="s">
        <v>122</v>
      </c>
      <c r="E10" s="16">
        <v>44.98</v>
      </c>
      <c r="F10" s="17">
        <v>2.4500000000000002</v>
      </c>
      <c r="G10" s="17">
        <f t="shared" ref="G10:G62" si="0">ROUND(E10*F10,2)</f>
        <v>110.2</v>
      </c>
      <c r="H10" s="17">
        <f t="shared" ref="H10:H63" si="1">ROUND(F10*$J$7,2)</f>
        <v>3.09</v>
      </c>
      <c r="I10" s="17">
        <f t="shared" ref="I10:I63" si="2">ROUND(H10*E10,2)</f>
        <v>138.99</v>
      </c>
      <c r="J10" s="5"/>
      <c r="K10" s="5"/>
    </row>
    <row r="11" spans="1:11" s="4" customFormat="1" ht="57">
      <c r="A11" s="53" t="s">
        <v>36</v>
      </c>
      <c r="B11" s="54" t="s">
        <v>278</v>
      </c>
      <c r="C11" s="57" t="s">
        <v>279</v>
      </c>
      <c r="D11" s="56" t="s">
        <v>126</v>
      </c>
      <c r="E11" s="16">
        <v>1.62</v>
      </c>
      <c r="F11" s="17">
        <v>6.53</v>
      </c>
      <c r="G11" s="17">
        <f t="shared" si="0"/>
        <v>10.58</v>
      </c>
      <c r="H11" s="17">
        <f t="shared" si="1"/>
        <v>8.2200000000000006</v>
      </c>
      <c r="I11" s="17">
        <f t="shared" si="2"/>
        <v>13.32</v>
      </c>
      <c r="J11" s="5"/>
      <c r="K11" s="5"/>
    </row>
    <row r="12" spans="1:11" s="4" customFormat="1" ht="42.75">
      <c r="A12" s="53" t="s">
        <v>37</v>
      </c>
      <c r="B12" s="54" t="s">
        <v>558</v>
      </c>
      <c r="C12" s="57" t="s">
        <v>557</v>
      </c>
      <c r="D12" s="56" t="s">
        <v>126</v>
      </c>
      <c r="E12" s="16">
        <v>2.11</v>
      </c>
      <c r="F12" s="17">
        <v>4.8</v>
      </c>
      <c r="G12" s="17">
        <f t="shared" si="0"/>
        <v>10.130000000000001</v>
      </c>
      <c r="H12" s="17">
        <f t="shared" si="1"/>
        <v>6.04</v>
      </c>
      <c r="I12" s="17">
        <f t="shared" si="2"/>
        <v>12.74</v>
      </c>
      <c r="J12" s="5"/>
      <c r="K12" s="5"/>
    </row>
    <row r="13" spans="1:11" s="4" customFormat="1" ht="15">
      <c r="A13" s="63" t="s">
        <v>60</v>
      </c>
      <c r="B13" s="68"/>
      <c r="C13" s="64" t="s">
        <v>140</v>
      </c>
      <c r="D13" s="65"/>
      <c r="E13" s="69"/>
      <c r="F13" s="67"/>
      <c r="G13" s="47">
        <f>ROUND(SUM(G14:G15),2)</f>
        <v>223.45</v>
      </c>
      <c r="H13" s="47"/>
      <c r="I13" s="47">
        <f>ROUND(SUM(I14:I15),2)</f>
        <v>281.37</v>
      </c>
      <c r="J13" s="5"/>
      <c r="K13" s="5"/>
    </row>
    <row r="14" spans="1:11" s="6" customFormat="1" ht="71.25">
      <c r="A14" s="53" t="s">
        <v>388</v>
      </c>
      <c r="B14" s="54" t="s">
        <v>565</v>
      </c>
      <c r="C14" s="57" t="s">
        <v>566</v>
      </c>
      <c r="D14" s="56" t="s">
        <v>122</v>
      </c>
      <c r="E14" s="16">
        <v>2.1</v>
      </c>
      <c r="F14" s="17">
        <v>92.35</v>
      </c>
      <c r="G14" s="17">
        <f t="shared" si="0"/>
        <v>193.94</v>
      </c>
      <c r="H14" s="17">
        <f t="shared" si="1"/>
        <v>116.29</v>
      </c>
      <c r="I14" s="17">
        <f t="shared" si="2"/>
        <v>244.21</v>
      </c>
      <c r="J14" s="5" t="s">
        <v>475</v>
      </c>
      <c r="K14" s="7"/>
    </row>
    <row r="15" spans="1:11" s="6" customFormat="1" ht="42.75">
      <c r="A15" s="53" t="s">
        <v>149</v>
      </c>
      <c r="B15" s="72" t="s">
        <v>198</v>
      </c>
      <c r="C15" s="55" t="s">
        <v>151</v>
      </c>
      <c r="D15" s="56" t="s">
        <v>122</v>
      </c>
      <c r="E15" s="16">
        <v>1</v>
      </c>
      <c r="F15" s="17">
        <v>29.51</v>
      </c>
      <c r="G15" s="17">
        <f t="shared" si="0"/>
        <v>29.51</v>
      </c>
      <c r="H15" s="17">
        <f t="shared" si="1"/>
        <v>37.159999999999997</v>
      </c>
      <c r="I15" s="17">
        <f t="shared" si="2"/>
        <v>37.159999999999997</v>
      </c>
      <c r="J15" s="202" t="s">
        <v>476</v>
      </c>
      <c r="K15" s="7"/>
    </row>
    <row r="16" spans="1:11" s="4" customFormat="1" ht="15">
      <c r="A16" s="63" t="s">
        <v>64</v>
      </c>
      <c r="B16" s="68"/>
      <c r="C16" s="64" t="s">
        <v>152</v>
      </c>
      <c r="D16" s="65"/>
      <c r="E16" s="69"/>
      <c r="F16" s="67"/>
      <c r="G16" s="47">
        <f>ROUND(SUM(G17:G21),2)</f>
        <v>4509.2700000000004</v>
      </c>
      <c r="H16" s="47"/>
      <c r="I16" s="47">
        <f t="shared" ref="I16" si="3">ROUND(SUM(I17:I21),2)</f>
        <v>5678.5</v>
      </c>
      <c r="J16" s="5"/>
      <c r="K16" s="5"/>
    </row>
    <row r="17" spans="1:11" s="4" customFormat="1" ht="71.25">
      <c r="A17" s="53" t="s">
        <v>65</v>
      </c>
      <c r="B17" s="54" t="s">
        <v>153</v>
      </c>
      <c r="C17" s="55" t="s">
        <v>154</v>
      </c>
      <c r="D17" s="56" t="s">
        <v>122</v>
      </c>
      <c r="E17" s="16">
        <v>57.95</v>
      </c>
      <c r="F17" s="17">
        <v>24.79</v>
      </c>
      <c r="G17" s="17">
        <f t="shared" si="0"/>
        <v>1436.58</v>
      </c>
      <c r="H17" s="17">
        <f t="shared" si="1"/>
        <v>31.22</v>
      </c>
      <c r="I17" s="17">
        <f t="shared" si="2"/>
        <v>1809.2</v>
      </c>
      <c r="J17" s="5"/>
      <c r="K17" s="5"/>
    </row>
    <row r="18" spans="1:11" s="4" customFormat="1" ht="42.75">
      <c r="A18" s="53" t="s">
        <v>66</v>
      </c>
      <c r="B18" s="54" t="s">
        <v>155</v>
      </c>
      <c r="C18" s="55" t="s">
        <v>156</v>
      </c>
      <c r="D18" s="56" t="s">
        <v>122</v>
      </c>
      <c r="E18" s="16">
        <v>57.95</v>
      </c>
      <c r="F18" s="17">
        <v>42.54</v>
      </c>
      <c r="G18" s="17">
        <f t="shared" si="0"/>
        <v>2465.19</v>
      </c>
      <c r="H18" s="17">
        <f t="shared" si="1"/>
        <v>53.57</v>
      </c>
      <c r="I18" s="17">
        <f t="shared" si="2"/>
        <v>3104.38</v>
      </c>
      <c r="J18" s="5"/>
      <c r="K18" s="5"/>
    </row>
    <row r="19" spans="1:11" s="4" customFormat="1" ht="57">
      <c r="A19" s="53" t="s">
        <v>157</v>
      </c>
      <c r="B19" s="54" t="s">
        <v>158</v>
      </c>
      <c r="C19" s="55" t="s">
        <v>117</v>
      </c>
      <c r="D19" s="56" t="s">
        <v>106</v>
      </c>
      <c r="E19" s="16">
        <v>8.4600000000000009</v>
      </c>
      <c r="F19" s="17">
        <v>21</v>
      </c>
      <c r="G19" s="17">
        <f t="shared" si="0"/>
        <v>177.66</v>
      </c>
      <c r="H19" s="17">
        <f t="shared" si="1"/>
        <v>26.44</v>
      </c>
      <c r="I19" s="17">
        <f t="shared" si="2"/>
        <v>223.68</v>
      </c>
      <c r="J19" s="5"/>
      <c r="K19" s="5"/>
    </row>
    <row r="20" spans="1:11" s="4" customFormat="1" ht="42.75">
      <c r="A20" s="53" t="s">
        <v>471</v>
      </c>
      <c r="B20" s="54" t="s">
        <v>472</v>
      </c>
      <c r="C20" s="57" t="s">
        <v>473</v>
      </c>
      <c r="D20" s="56" t="s">
        <v>106</v>
      </c>
      <c r="E20" s="16">
        <v>4.7</v>
      </c>
      <c r="F20" s="17">
        <v>47.16</v>
      </c>
      <c r="G20" s="17">
        <f t="shared" si="0"/>
        <v>221.65</v>
      </c>
      <c r="H20" s="17">
        <f t="shared" si="1"/>
        <v>59.38</v>
      </c>
      <c r="I20" s="17">
        <f t="shared" si="2"/>
        <v>279.08999999999997</v>
      </c>
      <c r="J20" s="5" t="s">
        <v>478</v>
      </c>
      <c r="K20" s="5"/>
    </row>
    <row r="21" spans="1:11" s="4" customFormat="1" ht="42.75">
      <c r="A21" s="53" t="s">
        <v>628</v>
      </c>
      <c r="B21" s="54" t="s">
        <v>629</v>
      </c>
      <c r="C21" s="57" t="s">
        <v>630</v>
      </c>
      <c r="D21" s="56" t="s">
        <v>106</v>
      </c>
      <c r="E21" s="16">
        <v>3.6</v>
      </c>
      <c r="F21" s="17">
        <v>57.83</v>
      </c>
      <c r="G21" s="17">
        <f t="shared" si="0"/>
        <v>208.19</v>
      </c>
      <c r="H21" s="17">
        <f t="shared" si="1"/>
        <v>72.819999999999993</v>
      </c>
      <c r="I21" s="17">
        <f t="shared" si="2"/>
        <v>262.14999999999998</v>
      </c>
      <c r="J21" s="5" t="s">
        <v>478</v>
      </c>
      <c r="K21" s="5"/>
    </row>
    <row r="22" spans="1:11" s="6" customFormat="1" ht="15">
      <c r="A22" s="63" t="s">
        <v>67</v>
      </c>
      <c r="B22" s="68"/>
      <c r="C22" s="64" t="s">
        <v>379</v>
      </c>
      <c r="D22" s="65"/>
      <c r="E22" s="46"/>
      <c r="F22" s="47"/>
      <c r="G22" s="47">
        <f>ROUND(SUM(G23:G28),2)</f>
        <v>8422.5</v>
      </c>
      <c r="H22" s="47"/>
      <c r="I22" s="47">
        <f>ROUND(SUM(I23:I28),2)</f>
        <v>10606.57</v>
      </c>
      <c r="J22" s="7"/>
      <c r="K22" s="7"/>
    </row>
    <row r="23" spans="1:11" s="4" customFormat="1" ht="63.75">
      <c r="A23" s="53" t="s">
        <v>68</v>
      </c>
      <c r="B23" s="54" t="s">
        <v>138</v>
      </c>
      <c r="C23" s="55" t="s">
        <v>139</v>
      </c>
      <c r="D23" s="56" t="s">
        <v>122</v>
      </c>
      <c r="E23" s="16">
        <v>1</v>
      </c>
      <c r="F23" s="17">
        <v>3.25</v>
      </c>
      <c r="G23" s="17">
        <f t="shared" si="0"/>
        <v>3.25</v>
      </c>
      <c r="H23" s="17">
        <f t="shared" si="1"/>
        <v>4.09</v>
      </c>
      <c r="I23" s="17">
        <f t="shared" si="2"/>
        <v>4.09</v>
      </c>
      <c r="J23" s="5" t="s">
        <v>477</v>
      </c>
      <c r="K23" s="5"/>
    </row>
    <row r="24" spans="1:11" s="4" customFormat="1" ht="42.75">
      <c r="A24" s="53" t="s">
        <v>69</v>
      </c>
      <c r="B24" s="53" t="s">
        <v>573</v>
      </c>
      <c r="C24" s="57" t="s">
        <v>574</v>
      </c>
      <c r="D24" s="56" t="s">
        <v>122</v>
      </c>
      <c r="E24" s="16">
        <v>10.98</v>
      </c>
      <c r="F24" s="17">
        <v>29.64</v>
      </c>
      <c r="G24" s="17">
        <f t="shared" si="0"/>
        <v>325.45</v>
      </c>
      <c r="H24" s="17">
        <f t="shared" si="1"/>
        <v>37.32</v>
      </c>
      <c r="I24" s="17">
        <f t="shared" si="2"/>
        <v>409.77</v>
      </c>
      <c r="J24" s="5"/>
      <c r="K24" s="5"/>
    </row>
    <row r="25" spans="1:11" s="4" customFormat="1" ht="71.25">
      <c r="A25" s="53" t="s">
        <v>70</v>
      </c>
      <c r="B25" s="54" t="s">
        <v>159</v>
      </c>
      <c r="C25" s="55" t="s">
        <v>160</v>
      </c>
      <c r="D25" s="56" t="s">
        <v>122</v>
      </c>
      <c r="E25" s="16">
        <v>225.41</v>
      </c>
      <c r="F25" s="17">
        <v>19.16</v>
      </c>
      <c r="G25" s="17">
        <f t="shared" si="0"/>
        <v>4318.8599999999997</v>
      </c>
      <c r="H25" s="17">
        <f t="shared" si="1"/>
        <v>24.13</v>
      </c>
      <c r="I25" s="17">
        <f t="shared" si="2"/>
        <v>5439.14</v>
      </c>
      <c r="J25" s="5" t="s">
        <v>477</v>
      </c>
      <c r="K25" s="5"/>
    </row>
    <row r="26" spans="1:11" s="4" customFormat="1" ht="57">
      <c r="A26" s="53" t="s">
        <v>161</v>
      </c>
      <c r="B26" s="54" t="s">
        <v>162</v>
      </c>
      <c r="C26" s="55" t="s">
        <v>163</v>
      </c>
      <c r="D26" s="56" t="s">
        <v>122</v>
      </c>
      <c r="E26" s="16">
        <v>38.1</v>
      </c>
      <c r="F26" s="17">
        <v>42.81</v>
      </c>
      <c r="G26" s="17">
        <f t="shared" si="0"/>
        <v>1631.06</v>
      </c>
      <c r="H26" s="17">
        <f t="shared" si="1"/>
        <v>53.91</v>
      </c>
      <c r="I26" s="17">
        <f t="shared" si="2"/>
        <v>2053.9699999999998</v>
      </c>
      <c r="J26" s="5"/>
      <c r="K26" s="5"/>
    </row>
    <row r="27" spans="1:11" s="4" customFormat="1" ht="42.75">
      <c r="A27" s="53" t="s">
        <v>164</v>
      </c>
      <c r="B27" s="54" t="s">
        <v>288</v>
      </c>
      <c r="C27" s="75" t="s">
        <v>289</v>
      </c>
      <c r="D27" s="56" t="s">
        <v>122</v>
      </c>
      <c r="E27" s="16">
        <v>39.380000000000003</v>
      </c>
      <c r="F27" s="17">
        <v>42.32</v>
      </c>
      <c r="G27" s="17">
        <f t="shared" si="0"/>
        <v>1666.56</v>
      </c>
      <c r="H27" s="17">
        <f t="shared" si="1"/>
        <v>53.29</v>
      </c>
      <c r="I27" s="17">
        <f t="shared" si="2"/>
        <v>2098.56</v>
      </c>
      <c r="J27" s="5"/>
      <c r="K27" s="5"/>
    </row>
    <row r="28" spans="1:11" s="6" customFormat="1" ht="57">
      <c r="A28" s="53" t="s">
        <v>165</v>
      </c>
      <c r="B28" s="54" t="s">
        <v>166</v>
      </c>
      <c r="C28" s="57" t="s">
        <v>167</v>
      </c>
      <c r="D28" s="56" t="s">
        <v>126</v>
      </c>
      <c r="E28" s="16">
        <v>0.78</v>
      </c>
      <c r="F28" s="17">
        <v>611.95000000000005</v>
      </c>
      <c r="G28" s="17">
        <f t="shared" si="0"/>
        <v>477.32</v>
      </c>
      <c r="H28" s="17">
        <f t="shared" si="1"/>
        <v>770.57</v>
      </c>
      <c r="I28" s="17">
        <f t="shared" si="2"/>
        <v>601.04</v>
      </c>
      <c r="J28" s="5" t="s">
        <v>470</v>
      </c>
      <c r="K28" s="7"/>
    </row>
    <row r="29" spans="1:11" s="4" customFormat="1" ht="15">
      <c r="A29" s="63" t="s">
        <v>71</v>
      </c>
      <c r="B29" s="68"/>
      <c r="C29" s="64" t="s">
        <v>75</v>
      </c>
      <c r="D29" s="65"/>
      <c r="E29" s="69"/>
      <c r="F29" s="67"/>
      <c r="G29" s="47">
        <f>ROUND(SUM(G30:G39),2)</f>
        <v>6401.85</v>
      </c>
      <c r="H29" s="47"/>
      <c r="I29" s="47">
        <f>ROUND(SUM(I30:I39),2)</f>
        <v>8061.24</v>
      </c>
      <c r="J29" s="5"/>
      <c r="K29" s="5"/>
    </row>
    <row r="30" spans="1:11" s="4" customFormat="1" ht="71.25">
      <c r="A30" s="53" t="s">
        <v>72</v>
      </c>
      <c r="B30" s="54" t="s">
        <v>168</v>
      </c>
      <c r="C30" s="80" t="s">
        <v>169</v>
      </c>
      <c r="D30" s="56" t="s">
        <v>56</v>
      </c>
      <c r="E30" s="16">
        <v>1</v>
      </c>
      <c r="F30" s="17">
        <v>224.95</v>
      </c>
      <c r="G30" s="17">
        <f t="shared" si="0"/>
        <v>224.95</v>
      </c>
      <c r="H30" s="17">
        <f t="shared" si="1"/>
        <v>283.26</v>
      </c>
      <c r="I30" s="17">
        <f t="shared" si="2"/>
        <v>283.26</v>
      </c>
      <c r="J30" s="5"/>
      <c r="K30" s="5"/>
    </row>
    <row r="31" spans="1:11" s="4" customFormat="1" ht="42.75">
      <c r="A31" s="53" t="s">
        <v>73</v>
      </c>
      <c r="B31" s="53" t="s">
        <v>580</v>
      </c>
      <c r="C31" s="57" t="s">
        <v>581</v>
      </c>
      <c r="D31" s="56" t="s">
        <v>56</v>
      </c>
      <c r="E31" s="16">
        <v>1</v>
      </c>
      <c r="F31" s="17">
        <v>23.95</v>
      </c>
      <c r="G31" s="17">
        <f t="shared" si="0"/>
        <v>23.95</v>
      </c>
      <c r="H31" s="17">
        <f t="shared" si="1"/>
        <v>30.16</v>
      </c>
      <c r="I31" s="17">
        <f t="shared" si="2"/>
        <v>30.16</v>
      </c>
      <c r="J31" s="5"/>
      <c r="K31" s="5"/>
    </row>
    <row r="32" spans="1:11" s="6" customFormat="1" ht="42.75">
      <c r="A32" s="53" t="s">
        <v>99</v>
      </c>
      <c r="B32" s="54" t="s">
        <v>602</v>
      </c>
      <c r="C32" s="80" t="s">
        <v>603</v>
      </c>
      <c r="D32" s="56" t="s">
        <v>56</v>
      </c>
      <c r="E32" s="16">
        <v>2</v>
      </c>
      <c r="F32" s="17">
        <v>533.82000000000005</v>
      </c>
      <c r="G32" s="17">
        <f t="shared" si="0"/>
        <v>1067.6400000000001</v>
      </c>
      <c r="H32" s="17">
        <f t="shared" si="1"/>
        <v>672.19</v>
      </c>
      <c r="I32" s="17">
        <f t="shared" si="2"/>
        <v>1344.38</v>
      </c>
      <c r="J32" s="202" t="s">
        <v>604</v>
      </c>
      <c r="K32" s="7"/>
    </row>
    <row r="33" spans="1:11" s="4" customFormat="1" ht="27" customHeight="1">
      <c r="A33" s="53" t="s">
        <v>103</v>
      </c>
      <c r="B33" s="54" t="s">
        <v>170</v>
      </c>
      <c r="C33" s="57" t="s">
        <v>171</v>
      </c>
      <c r="D33" s="56" t="s">
        <v>56</v>
      </c>
      <c r="E33" s="16">
        <v>2</v>
      </c>
      <c r="F33" s="17">
        <v>229.38</v>
      </c>
      <c r="G33" s="17">
        <f t="shared" si="0"/>
        <v>458.76</v>
      </c>
      <c r="H33" s="17">
        <f t="shared" si="1"/>
        <v>288.83999999999997</v>
      </c>
      <c r="I33" s="17">
        <f t="shared" si="2"/>
        <v>577.67999999999995</v>
      </c>
      <c r="J33" s="5"/>
      <c r="K33" s="5"/>
    </row>
    <row r="34" spans="1:11" s="4" customFormat="1" ht="42.75">
      <c r="A34" s="239" t="s">
        <v>172</v>
      </c>
      <c r="B34" s="53" t="s">
        <v>588</v>
      </c>
      <c r="C34" s="57" t="s">
        <v>589</v>
      </c>
      <c r="D34" s="56" t="s">
        <v>56</v>
      </c>
      <c r="E34" s="16">
        <v>2</v>
      </c>
      <c r="F34" s="17">
        <v>25.18</v>
      </c>
      <c r="G34" s="17">
        <f t="shared" si="0"/>
        <v>50.36</v>
      </c>
      <c r="H34" s="17">
        <f t="shared" si="1"/>
        <v>31.71</v>
      </c>
      <c r="I34" s="17">
        <f t="shared" si="2"/>
        <v>63.42</v>
      </c>
      <c r="J34" s="5"/>
      <c r="K34" s="5"/>
    </row>
    <row r="35" spans="1:11" s="4" customFormat="1" ht="30.75" customHeight="1">
      <c r="A35" s="53" t="s">
        <v>173</v>
      </c>
      <c r="B35" s="54" t="s">
        <v>174</v>
      </c>
      <c r="C35" s="57" t="s">
        <v>175</v>
      </c>
      <c r="D35" s="56" t="s">
        <v>56</v>
      </c>
      <c r="E35" s="16">
        <v>2</v>
      </c>
      <c r="F35" s="17">
        <v>63.57</v>
      </c>
      <c r="G35" s="17">
        <f t="shared" si="0"/>
        <v>127.14</v>
      </c>
      <c r="H35" s="17">
        <f t="shared" si="1"/>
        <v>80.05</v>
      </c>
      <c r="I35" s="17">
        <f t="shared" si="2"/>
        <v>160.1</v>
      </c>
      <c r="J35" s="5"/>
      <c r="K35" s="5"/>
    </row>
    <row r="36" spans="1:11" s="6" customFormat="1" ht="57">
      <c r="A36" s="53" t="s">
        <v>176</v>
      </c>
      <c r="B36" s="54" t="s">
        <v>177</v>
      </c>
      <c r="C36" s="55" t="s">
        <v>178</v>
      </c>
      <c r="D36" s="56" t="s">
        <v>56</v>
      </c>
      <c r="E36" s="16">
        <v>1</v>
      </c>
      <c r="F36" s="17">
        <v>74.92</v>
      </c>
      <c r="G36" s="17">
        <f t="shared" si="0"/>
        <v>74.92</v>
      </c>
      <c r="H36" s="17">
        <f t="shared" si="1"/>
        <v>94.34</v>
      </c>
      <c r="I36" s="17">
        <f t="shared" si="2"/>
        <v>94.34</v>
      </c>
      <c r="J36" s="7"/>
      <c r="K36" s="7"/>
    </row>
    <row r="37" spans="1:11" s="6" customFormat="1" ht="57">
      <c r="A37" s="53" t="s">
        <v>179</v>
      </c>
      <c r="B37" s="54" t="s">
        <v>274</v>
      </c>
      <c r="C37" s="55" t="s">
        <v>275</v>
      </c>
      <c r="D37" s="56" t="s">
        <v>56</v>
      </c>
      <c r="E37" s="16">
        <v>2</v>
      </c>
      <c r="F37" s="17">
        <v>74.739999999999995</v>
      </c>
      <c r="G37" s="17">
        <f t="shared" si="0"/>
        <v>149.47999999999999</v>
      </c>
      <c r="H37" s="17">
        <f t="shared" si="1"/>
        <v>94.11</v>
      </c>
      <c r="I37" s="17">
        <f t="shared" si="2"/>
        <v>188.22</v>
      </c>
      <c r="J37" s="202" t="s">
        <v>479</v>
      </c>
      <c r="K37" s="7"/>
    </row>
    <row r="38" spans="1:11" s="6" customFormat="1" ht="42.75">
      <c r="A38" s="53" t="s">
        <v>182</v>
      </c>
      <c r="B38" s="54" t="s">
        <v>180</v>
      </c>
      <c r="C38" s="57" t="s">
        <v>181</v>
      </c>
      <c r="D38" s="56" t="s">
        <v>122</v>
      </c>
      <c r="E38" s="16">
        <v>6.18</v>
      </c>
      <c r="F38" s="17">
        <v>567.41999999999996</v>
      </c>
      <c r="G38" s="17">
        <f t="shared" si="0"/>
        <v>3506.66</v>
      </c>
      <c r="H38" s="17">
        <f t="shared" si="1"/>
        <v>714.5</v>
      </c>
      <c r="I38" s="17">
        <f t="shared" si="2"/>
        <v>4415.6099999999997</v>
      </c>
      <c r="J38" s="7"/>
      <c r="K38" s="7"/>
    </row>
    <row r="39" spans="1:11" s="4" customFormat="1" ht="28.5">
      <c r="A39" s="239" t="s">
        <v>273</v>
      </c>
      <c r="B39" s="53" t="s">
        <v>590</v>
      </c>
      <c r="C39" s="55" t="s">
        <v>591</v>
      </c>
      <c r="D39" s="56" t="s">
        <v>122</v>
      </c>
      <c r="E39" s="16">
        <v>6.18</v>
      </c>
      <c r="F39" s="17">
        <v>116.18</v>
      </c>
      <c r="G39" s="17">
        <f t="shared" si="0"/>
        <v>717.99</v>
      </c>
      <c r="H39" s="17">
        <f t="shared" si="1"/>
        <v>146.29</v>
      </c>
      <c r="I39" s="17">
        <f t="shared" si="2"/>
        <v>904.07</v>
      </c>
      <c r="J39" s="5"/>
      <c r="K39" s="5"/>
    </row>
    <row r="40" spans="1:11" s="4" customFormat="1" ht="15">
      <c r="A40" s="63" t="s">
        <v>74</v>
      </c>
      <c r="B40" s="68"/>
      <c r="C40" s="64" t="s">
        <v>383</v>
      </c>
      <c r="D40" s="65"/>
      <c r="E40" s="69"/>
      <c r="F40" s="67"/>
      <c r="G40" s="47">
        <f>ROUND(SUM(G41:G43),2)</f>
        <v>3192.73</v>
      </c>
      <c r="H40" s="47"/>
      <c r="I40" s="47">
        <f>ROUND(SUM(I41:I43),2)</f>
        <v>4019.4</v>
      </c>
      <c r="J40" s="5"/>
      <c r="K40" s="5"/>
    </row>
    <row r="41" spans="1:11" s="6" customFormat="1" ht="63.75">
      <c r="A41" s="53" t="s">
        <v>76</v>
      </c>
      <c r="B41" s="54" t="s">
        <v>183</v>
      </c>
      <c r="C41" s="57" t="s">
        <v>184</v>
      </c>
      <c r="D41" s="56" t="s">
        <v>122</v>
      </c>
      <c r="E41" s="16">
        <v>214.43</v>
      </c>
      <c r="F41" s="17">
        <v>11.55</v>
      </c>
      <c r="G41" s="17">
        <f t="shared" si="0"/>
        <v>2476.67</v>
      </c>
      <c r="H41" s="17">
        <f t="shared" si="1"/>
        <v>14.54</v>
      </c>
      <c r="I41" s="17">
        <f t="shared" si="2"/>
        <v>3117.81</v>
      </c>
      <c r="J41" s="5" t="s">
        <v>477</v>
      </c>
      <c r="K41" s="7"/>
    </row>
    <row r="42" spans="1:11" s="4" customFormat="1" ht="46.5" customHeight="1">
      <c r="A42" s="53" t="s">
        <v>77</v>
      </c>
      <c r="B42" s="54" t="s">
        <v>293</v>
      </c>
      <c r="C42" s="57" t="s">
        <v>297</v>
      </c>
      <c r="D42" s="56" t="s">
        <v>122</v>
      </c>
      <c r="E42" s="23">
        <v>8.4</v>
      </c>
      <c r="F42" s="17">
        <v>10.72</v>
      </c>
      <c r="G42" s="17">
        <f t="shared" si="0"/>
        <v>90.05</v>
      </c>
      <c r="H42" s="17">
        <f t="shared" si="1"/>
        <v>13.5</v>
      </c>
      <c r="I42" s="17">
        <f t="shared" si="2"/>
        <v>113.4</v>
      </c>
      <c r="J42" s="5" t="s">
        <v>292</v>
      </c>
      <c r="K42" s="5"/>
    </row>
    <row r="43" spans="1:11" s="4" customFormat="1" ht="71.25">
      <c r="A43" s="53" t="s">
        <v>78</v>
      </c>
      <c r="B43" s="54" t="s">
        <v>294</v>
      </c>
      <c r="C43" s="57" t="s">
        <v>295</v>
      </c>
      <c r="D43" s="56" t="s">
        <v>122</v>
      </c>
      <c r="E43" s="23">
        <v>19.079999999999998</v>
      </c>
      <c r="F43" s="17">
        <v>32.81</v>
      </c>
      <c r="G43" s="17">
        <f t="shared" si="0"/>
        <v>626.01</v>
      </c>
      <c r="H43" s="17">
        <f t="shared" si="1"/>
        <v>41.31</v>
      </c>
      <c r="I43" s="17">
        <f t="shared" si="2"/>
        <v>788.19</v>
      </c>
      <c r="J43" s="5" t="s">
        <v>296</v>
      </c>
      <c r="K43" s="5"/>
    </row>
    <row r="44" spans="1:11" s="4" customFormat="1" ht="15">
      <c r="A44" s="63" t="s">
        <v>79</v>
      </c>
      <c r="B44" s="68"/>
      <c r="C44" s="64" t="s">
        <v>185</v>
      </c>
      <c r="D44" s="65"/>
      <c r="E44" s="69"/>
      <c r="F44" s="67"/>
      <c r="G44" s="47">
        <f>ROUND(SUM(G45:G57),2)</f>
        <v>3038.6</v>
      </c>
      <c r="H44" s="47"/>
      <c r="I44" s="47">
        <f>ROUND(SUM(I45:I57),2)</f>
        <v>3789.95</v>
      </c>
      <c r="J44" s="5"/>
      <c r="K44" s="5"/>
    </row>
    <row r="45" spans="1:11" s="6" customFormat="1" ht="28.5">
      <c r="A45" s="53" t="s">
        <v>80</v>
      </c>
      <c r="B45" s="53" t="s">
        <v>598</v>
      </c>
      <c r="C45" s="57" t="s">
        <v>599</v>
      </c>
      <c r="D45" s="56" t="s">
        <v>126</v>
      </c>
      <c r="E45" s="16">
        <v>5.03</v>
      </c>
      <c r="F45" s="17">
        <v>2.38</v>
      </c>
      <c r="G45" s="17">
        <f t="shared" si="0"/>
        <v>11.97</v>
      </c>
      <c r="H45" s="17">
        <f t="shared" si="1"/>
        <v>3</v>
      </c>
      <c r="I45" s="17">
        <f t="shared" si="2"/>
        <v>15.09</v>
      </c>
      <c r="J45" s="7"/>
      <c r="K45" s="7"/>
    </row>
    <row r="46" spans="1:11" s="4" customFormat="1" ht="69.75" customHeight="1">
      <c r="A46" s="53" t="s">
        <v>81</v>
      </c>
      <c r="B46" s="54" t="s">
        <v>298</v>
      </c>
      <c r="C46" s="57" t="s">
        <v>299</v>
      </c>
      <c r="D46" s="56" t="s">
        <v>56</v>
      </c>
      <c r="E46" s="16">
        <v>3</v>
      </c>
      <c r="F46" s="17">
        <v>467.51</v>
      </c>
      <c r="G46" s="17">
        <f t="shared" si="0"/>
        <v>1402.53</v>
      </c>
      <c r="H46" s="17">
        <f t="shared" si="1"/>
        <v>588.69000000000005</v>
      </c>
      <c r="I46" s="17">
        <f t="shared" si="2"/>
        <v>1766.07</v>
      </c>
      <c r="J46" s="5"/>
      <c r="K46" s="5"/>
    </row>
    <row r="47" spans="1:11" s="4" customFormat="1" ht="42.75">
      <c r="A47" s="53" t="s">
        <v>100</v>
      </c>
      <c r="B47" s="54" t="s">
        <v>186</v>
      </c>
      <c r="C47" s="57" t="s">
        <v>187</v>
      </c>
      <c r="D47" s="56" t="s">
        <v>126</v>
      </c>
      <c r="E47" s="16">
        <v>0.39</v>
      </c>
      <c r="F47" s="17">
        <v>459.85</v>
      </c>
      <c r="G47" s="17">
        <f t="shared" si="0"/>
        <v>179.34</v>
      </c>
      <c r="H47" s="17">
        <f t="shared" si="1"/>
        <v>579.04</v>
      </c>
      <c r="I47" s="17">
        <f t="shared" si="2"/>
        <v>225.83</v>
      </c>
      <c r="J47" s="5"/>
      <c r="K47" s="5"/>
    </row>
    <row r="48" spans="1:11" s="4" customFormat="1" ht="14.25">
      <c r="A48" s="53" t="s">
        <v>188</v>
      </c>
      <c r="B48" s="54" t="s">
        <v>189</v>
      </c>
      <c r="C48" s="55" t="s">
        <v>190</v>
      </c>
      <c r="D48" s="56" t="s">
        <v>191</v>
      </c>
      <c r="E48" s="16">
        <v>22.14</v>
      </c>
      <c r="F48" s="17">
        <v>10.91</v>
      </c>
      <c r="G48" s="17">
        <f t="shared" si="0"/>
        <v>241.55</v>
      </c>
      <c r="H48" s="17">
        <f>ROUND(F48*$K$7,2)</f>
        <v>12.1</v>
      </c>
      <c r="I48" s="17">
        <f t="shared" si="2"/>
        <v>267.89</v>
      </c>
      <c r="J48" s="5"/>
      <c r="K48" s="5"/>
    </row>
    <row r="49" spans="1:11" s="4" customFormat="1" ht="42.75">
      <c r="A49" s="53" t="s">
        <v>192</v>
      </c>
      <c r="B49" s="54" t="s">
        <v>300</v>
      </c>
      <c r="C49" s="75" t="s">
        <v>301</v>
      </c>
      <c r="D49" s="56" t="s">
        <v>126</v>
      </c>
      <c r="E49" s="16">
        <v>2.4300000000000002</v>
      </c>
      <c r="F49" s="17">
        <v>13.53</v>
      </c>
      <c r="G49" s="17">
        <f t="shared" si="0"/>
        <v>32.880000000000003</v>
      </c>
      <c r="H49" s="17">
        <f t="shared" si="1"/>
        <v>17.04</v>
      </c>
      <c r="I49" s="17">
        <f t="shared" si="2"/>
        <v>41.41</v>
      </c>
      <c r="J49" s="5"/>
      <c r="K49" s="5"/>
    </row>
    <row r="50" spans="1:11" s="4" customFormat="1" ht="57">
      <c r="A50" s="53" t="s">
        <v>193</v>
      </c>
      <c r="B50" s="54" t="s">
        <v>302</v>
      </c>
      <c r="C50" s="57" t="s">
        <v>303</v>
      </c>
      <c r="D50" s="56" t="s">
        <v>122</v>
      </c>
      <c r="E50" s="16">
        <v>2.35</v>
      </c>
      <c r="F50" s="17">
        <v>15.92</v>
      </c>
      <c r="G50" s="17">
        <f t="shared" si="0"/>
        <v>37.409999999999997</v>
      </c>
      <c r="H50" s="17">
        <f t="shared" si="1"/>
        <v>20.05</v>
      </c>
      <c r="I50" s="17">
        <f t="shared" si="2"/>
        <v>47.12</v>
      </c>
      <c r="J50" s="5"/>
      <c r="K50" s="5"/>
    </row>
    <row r="51" spans="1:11" s="6" customFormat="1" ht="42.75">
      <c r="A51" s="53" t="s">
        <v>194</v>
      </c>
      <c r="B51" s="54" t="s">
        <v>186</v>
      </c>
      <c r="C51" s="57" t="s">
        <v>195</v>
      </c>
      <c r="D51" s="56" t="s">
        <v>126</v>
      </c>
      <c r="E51" s="16">
        <v>0.3</v>
      </c>
      <c r="F51" s="17">
        <v>459.85</v>
      </c>
      <c r="G51" s="17">
        <f t="shared" si="0"/>
        <v>137.96</v>
      </c>
      <c r="H51" s="17">
        <f t="shared" si="1"/>
        <v>579.04</v>
      </c>
      <c r="I51" s="17">
        <f t="shared" si="2"/>
        <v>173.71</v>
      </c>
      <c r="J51" s="7"/>
      <c r="K51" s="7"/>
    </row>
    <row r="52" spans="1:11" s="6" customFormat="1" ht="42.75">
      <c r="A52" s="53" t="s">
        <v>196</v>
      </c>
      <c r="B52" s="54" t="s">
        <v>304</v>
      </c>
      <c r="C52" s="57" t="s">
        <v>305</v>
      </c>
      <c r="D52" s="56" t="s">
        <v>126</v>
      </c>
      <c r="E52" s="16">
        <v>0.3</v>
      </c>
      <c r="F52" s="17">
        <v>150.65</v>
      </c>
      <c r="G52" s="17">
        <f t="shared" si="0"/>
        <v>45.2</v>
      </c>
      <c r="H52" s="17">
        <f t="shared" si="1"/>
        <v>189.7</v>
      </c>
      <c r="I52" s="17">
        <f t="shared" si="2"/>
        <v>56.91</v>
      </c>
      <c r="J52" s="7"/>
      <c r="K52" s="7"/>
    </row>
    <row r="53" spans="1:11" s="4" customFormat="1" ht="57">
      <c r="A53" s="53" t="s">
        <v>197</v>
      </c>
      <c r="B53" s="72" t="s">
        <v>131</v>
      </c>
      <c r="C53" s="55" t="s">
        <v>199</v>
      </c>
      <c r="D53" s="56" t="s">
        <v>122</v>
      </c>
      <c r="E53" s="16">
        <v>8.9</v>
      </c>
      <c r="F53" s="17">
        <v>66.290000000000006</v>
      </c>
      <c r="G53" s="17">
        <f t="shared" si="0"/>
        <v>589.98</v>
      </c>
      <c r="H53" s="17">
        <f t="shared" si="1"/>
        <v>83.47</v>
      </c>
      <c r="I53" s="17">
        <f t="shared" si="2"/>
        <v>742.88</v>
      </c>
      <c r="J53" s="5" t="s">
        <v>308</v>
      </c>
      <c r="K53" s="5"/>
    </row>
    <row r="54" spans="1:11" s="4" customFormat="1" ht="57">
      <c r="A54" s="53" t="s">
        <v>200</v>
      </c>
      <c r="B54" s="54" t="s">
        <v>138</v>
      </c>
      <c r="C54" s="57" t="s">
        <v>201</v>
      </c>
      <c r="D54" s="56" t="s">
        <v>122</v>
      </c>
      <c r="E54" s="16">
        <v>8.1</v>
      </c>
      <c r="F54" s="17">
        <v>3.25</v>
      </c>
      <c r="G54" s="17">
        <f t="shared" si="0"/>
        <v>26.33</v>
      </c>
      <c r="H54" s="17">
        <f t="shared" si="1"/>
        <v>4.09</v>
      </c>
      <c r="I54" s="17">
        <f t="shared" si="2"/>
        <v>33.130000000000003</v>
      </c>
      <c r="J54" s="5"/>
      <c r="K54" s="5"/>
    </row>
    <row r="55" spans="1:11" s="4" customFormat="1" ht="42.75">
      <c r="A55" s="53" t="s">
        <v>202</v>
      </c>
      <c r="B55" s="54" t="s">
        <v>306</v>
      </c>
      <c r="C55" s="57" t="s">
        <v>307</v>
      </c>
      <c r="D55" s="56" t="s">
        <v>122</v>
      </c>
      <c r="E55" s="16">
        <v>9.7200000000000006</v>
      </c>
      <c r="F55" s="17">
        <v>21.75</v>
      </c>
      <c r="G55" s="17">
        <f t="shared" si="0"/>
        <v>211.41</v>
      </c>
      <c r="H55" s="17">
        <f t="shared" si="1"/>
        <v>27.39</v>
      </c>
      <c r="I55" s="17">
        <f t="shared" si="2"/>
        <v>266.23</v>
      </c>
      <c r="J55" s="5"/>
      <c r="K55" s="5"/>
    </row>
    <row r="56" spans="1:11" s="4" customFormat="1" ht="45" customHeight="1">
      <c r="A56" s="53" t="s">
        <v>203</v>
      </c>
      <c r="B56" s="54" t="s">
        <v>204</v>
      </c>
      <c r="C56" s="55" t="s">
        <v>205</v>
      </c>
      <c r="D56" s="56" t="s">
        <v>106</v>
      </c>
      <c r="E56" s="16">
        <v>3</v>
      </c>
      <c r="F56" s="17">
        <v>21.68</v>
      </c>
      <c r="G56" s="17">
        <f t="shared" si="0"/>
        <v>65.040000000000006</v>
      </c>
      <c r="H56" s="17">
        <f t="shared" si="1"/>
        <v>27.3</v>
      </c>
      <c r="I56" s="17">
        <f t="shared" si="2"/>
        <v>81.900000000000006</v>
      </c>
      <c r="J56" s="5"/>
      <c r="K56" s="5"/>
    </row>
    <row r="57" spans="1:11" s="4" customFormat="1" ht="57">
      <c r="A57" s="53" t="s">
        <v>206</v>
      </c>
      <c r="B57" s="54" t="s">
        <v>207</v>
      </c>
      <c r="C57" s="55" t="s">
        <v>208</v>
      </c>
      <c r="D57" s="56" t="s">
        <v>56</v>
      </c>
      <c r="E57" s="16">
        <v>2</v>
      </c>
      <c r="F57" s="17">
        <v>28.5</v>
      </c>
      <c r="G57" s="17">
        <f t="shared" si="0"/>
        <v>57</v>
      </c>
      <c r="H57" s="17">
        <f t="shared" si="1"/>
        <v>35.89</v>
      </c>
      <c r="I57" s="17">
        <f t="shared" si="2"/>
        <v>71.78</v>
      </c>
      <c r="J57" s="5"/>
      <c r="K57" s="5"/>
    </row>
    <row r="58" spans="1:11" s="6" customFormat="1" ht="15">
      <c r="A58" s="63" t="s">
        <v>82</v>
      </c>
      <c r="B58" s="68"/>
      <c r="C58" s="64" t="s">
        <v>209</v>
      </c>
      <c r="D58" s="65"/>
      <c r="E58" s="46"/>
      <c r="F58" s="47"/>
      <c r="G58" s="47">
        <f>ROUND(SUM(G59:G67),2)</f>
        <v>1683.92</v>
      </c>
      <c r="H58" s="47"/>
      <c r="I58" s="47">
        <f>ROUND(SUM(I59:I67),2)</f>
        <v>2086.27</v>
      </c>
      <c r="J58" s="7"/>
      <c r="K58" s="7"/>
    </row>
    <row r="59" spans="1:11" s="4" customFormat="1" ht="43.5" customHeight="1">
      <c r="A59" s="239" t="s">
        <v>83</v>
      </c>
      <c r="B59" s="53" t="s">
        <v>598</v>
      </c>
      <c r="C59" s="57" t="s">
        <v>599</v>
      </c>
      <c r="D59" s="56" t="s">
        <v>126</v>
      </c>
      <c r="E59" s="16">
        <v>9.4</v>
      </c>
      <c r="F59" s="17">
        <f>F45</f>
        <v>2.38</v>
      </c>
      <c r="G59" s="17">
        <f t="shared" si="0"/>
        <v>22.37</v>
      </c>
      <c r="H59" s="17">
        <f t="shared" si="1"/>
        <v>3</v>
      </c>
      <c r="I59" s="17">
        <f t="shared" si="2"/>
        <v>28.2</v>
      </c>
      <c r="J59" s="5" t="s">
        <v>308</v>
      </c>
      <c r="K59" s="5"/>
    </row>
    <row r="60" spans="1:11" s="4" customFormat="1" ht="27" customHeight="1">
      <c r="A60" s="53" t="s">
        <v>84</v>
      </c>
      <c r="B60" s="54" t="s">
        <v>128</v>
      </c>
      <c r="C60" s="57" t="s">
        <v>129</v>
      </c>
      <c r="D60" s="56" t="s">
        <v>126</v>
      </c>
      <c r="E60" s="16">
        <v>0.04</v>
      </c>
      <c r="F60" s="17">
        <v>306.68</v>
      </c>
      <c r="G60" s="17">
        <f t="shared" si="0"/>
        <v>12.27</v>
      </c>
      <c r="H60" s="17">
        <f t="shared" si="1"/>
        <v>386.17</v>
      </c>
      <c r="I60" s="17">
        <f t="shared" si="2"/>
        <v>15.45</v>
      </c>
      <c r="J60" s="5" t="s">
        <v>308</v>
      </c>
      <c r="K60" s="5"/>
    </row>
    <row r="61" spans="1:11" s="6" customFormat="1" ht="57">
      <c r="A61" s="53" t="s">
        <v>85</v>
      </c>
      <c r="B61" s="72" t="s">
        <v>131</v>
      </c>
      <c r="C61" s="55" t="s">
        <v>210</v>
      </c>
      <c r="D61" s="56" t="s">
        <v>122</v>
      </c>
      <c r="E61" s="16">
        <v>14.17</v>
      </c>
      <c r="F61" s="17">
        <v>66.290000000000006</v>
      </c>
      <c r="G61" s="17">
        <f t="shared" si="0"/>
        <v>939.33</v>
      </c>
      <c r="H61" s="17">
        <f t="shared" si="1"/>
        <v>83.47</v>
      </c>
      <c r="I61" s="17">
        <f t="shared" si="2"/>
        <v>1182.77</v>
      </c>
      <c r="J61" s="5" t="s">
        <v>308</v>
      </c>
      <c r="K61" s="7"/>
    </row>
    <row r="62" spans="1:11" s="4" customFormat="1" ht="14.25">
      <c r="A62" s="53" t="s">
        <v>211</v>
      </c>
      <c r="B62" s="54" t="s">
        <v>189</v>
      </c>
      <c r="C62" s="55" t="s">
        <v>190</v>
      </c>
      <c r="D62" s="56" t="s">
        <v>191</v>
      </c>
      <c r="E62" s="16">
        <v>20.84</v>
      </c>
      <c r="F62" s="17">
        <f>F48</f>
        <v>10.91</v>
      </c>
      <c r="G62" s="17">
        <f t="shared" si="0"/>
        <v>227.36</v>
      </c>
      <c r="H62" s="17">
        <f>ROUND(F62*$K$7,2)</f>
        <v>12.1</v>
      </c>
      <c r="I62" s="17">
        <f t="shared" si="2"/>
        <v>252.16</v>
      </c>
      <c r="J62" s="5" t="s">
        <v>308</v>
      </c>
      <c r="K62" s="5"/>
    </row>
    <row r="63" spans="1:11" s="4" customFormat="1" ht="42.75">
      <c r="A63" s="53" t="s">
        <v>212</v>
      </c>
      <c r="B63" s="54" t="s">
        <v>300</v>
      </c>
      <c r="C63" s="75" t="s">
        <v>301</v>
      </c>
      <c r="D63" s="56" t="s">
        <v>126</v>
      </c>
      <c r="E63" s="16">
        <v>3.73</v>
      </c>
      <c r="F63" s="17">
        <f>F49</f>
        <v>13.53</v>
      </c>
      <c r="G63" s="17">
        <f t="shared" ref="G63:G95" si="4">ROUND(E63*F63,2)</f>
        <v>50.47</v>
      </c>
      <c r="H63" s="17">
        <f t="shared" si="1"/>
        <v>17.04</v>
      </c>
      <c r="I63" s="17">
        <f t="shared" si="2"/>
        <v>63.56</v>
      </c>
      <c r="J63" s="5" t="s">
        <v>308</v>
      </c>
      <c r="K63" s="5"/>
    </row>
    <row r="64" spans="1:11" s="4" customFormat="1" ht="57">
      <c r="A64" s="53" t="s">
        <v>213</v>
      </c>
      <c r="B64" s="54" t="s">
        <v>302</v>
      </c>
      <c r="C64" s="57" t="s">
        <v>303</v>
      </c>
      <c r="D64" s="56" t="s">
        <v>122</v>
      </c>
      <c r="E64" s="16">
        <v>2.31</v>
      </c>
      <c r="F64" s="17">
        <f>F50</f>
        <v>15.92</v>
      </c>
      <c r="G64" s="17">
        <f t="shared" si="4"/>
        <v>36.78</v>
      </c>
      <c r="H64" s="17">
        <f t="shared" ref="H64:H95" si="5">ROUND(F64*$J$7,2)</f>
        <v>20.05</v>
      </c>
      <c r="I64" s="17">
        <f t="shared" ref="I64:I95" si="6">ROUND(H64*E64,2)</f>
        <v>46.32</v>
      </c>
      <c r="J64" s="5" t="s">
        <v>308</v>
      </c>
      <c r="K64" s="5"/>
    </row>
    <row r="65" spans="1:11" s="4" customFormat="1" ht="42.75">
      <c r="A65" s="53" t="s">
        <v>214</v>
      </c>
      <c r="B65" s="54" t="s">
        <v>186</v>
      </c>
      <c r="C65" s="57" t="s">
        <v>195</v>
      </c>
      <c r="D65" s="56" t="s">
        <v>126</v>
      </c>
      <c r="E65" s="16">
        <v>0.27</v>
      </c>
      <c r="F65" s="17">
        <f>F51</f>
        <v>459.85</v>
      </c>
      <c r="G65" s="17">
        <f t="shared" si="4"/>
        <v>124.16</v>
      </c>
      <c r="H65" s="17">
        <f t="shared" si="5"/>
        <v>579.04</v>
      </c>
      <c r="I65" s="17">
        <f t="shared" si="6"/>
        <v>156.34</v>
      </c>
      <c r="J65" s="5" t="s">
        <v>308</v>
      </c>
      <c r="K65" s="5"/>
    </row>
    <row r="66" spans="1:11" s="4" customFormat="1" ht="42.75">
      <c r="A66" s="53" t="s">
        <v>215</v>
      </c>
      <c r="B66" s="54" t="s">
        <v>304</v>
      </c>
      <c r="C66" s="57" t="s">
        <v>305</v>
      </c>
      <c r="D66" s="56" t="s">
        <v>126</v>
      </c>
      <c r="E66" s="16">
        <v>0.27</v>
      </c>
      <c r="F66" s="17">
        <f>F52</f>
        <v>150.65</v>
      </c>
      <c r="G66" s="17">
        <f t="shared" si="4"/>
        <v>40.68</v>
      </c>
      <c r="H66" s="17">
        <f t="shared" si="5"/>
        <v>189.7</v>
      </c>
      <c r="I66" s="17">
        <f t="shared" si="6"/>
        <v>51.22</v>
      </c>
      <c r="J66" s="5" t="s">
        <v>308</v>
      </c>
      <c r="K66" s="5"/>
    </row>
    <row r="67" spans="1:11" s="4" customFormat="1" ht="42.75">
      <c r="A67" s="53" t="s">
        <v>216</v>
      </c>
      <c r="B67" s="54" t="s">
        <v>310</v>
      </c>
      <c r="C67" s="57" t="s">
        <v>311</v>
      </c>
      <c r="D67" s="56" t="s">
        <v>126</v>
      </c>
      <c r="E67" s="16">
        <v>2.65</v>
      </c>
      <c r="F67" s="17">
        <v>86.98</v>
      </c>
      <c r="G67" s="17">
        <f t="shared" si="4"/>
        <v>230.5</v>
      </c>
      <c r="H67" s="17">
        <f t="shared" si="5"/>
        <v>109.53</v>
      </c>
      <c r="I67" s="17">
        <f t="shared" si="6"/>
        <v>290.25</v>
      </c>
      <c r="J67" s="5"/>
      <c r="K67" s="5"/>
    </row>
    <row r="68" spans="1:11" s="4" customFormat="1" ht="15">
      <c r="A68" s="63" t="s">
        <v>86</v>
      </c>
      <c r="B68" s="68"/>
      <c r="C68" s="64" t="s">
        <v>217</v>
      </c>
      <c r="D68" s="70"/>
      <c r="E68" s="71"/>
      <c r="F68" s="47"/>
      <c r="G68" s="47">
        <f>ROUND(SUM(G69:G77),2)</f>
        <v>2202.96</v>
      </c>
      <c r="H68" s="47"/>
      <c r="I68" s="47">
        <f>ROUND(SUM(I69:I77),2)</f>
        <v>2764.68</v>
      </c>
      <c r="J68" s="5"/>
      <c r="K68" s="5"/>
    </row>
    <row r="69" spans="1:11" s="4" customFormat="1" ht="57">
      <c r="A69" s="53" t="s">
        <v>87</v>
      </c>
      <c r="B69" s="72" t="s">
        <v>150</v>
      </c>
      <c r="C69" s="57" t="s">
        <v>219</v>
      </c>
      <c r="D69" s="56" t="s">
        <v>56</v>
      </c>
      <c r="E69" s="16">
        <v>5</v>
      </c>
      <c r="F69" s="17">
        <v>87.81</v>
      </c>
      <c r="G69" s="17">
        <f t="shared" si="4"/>
        <v>439.05</v>
      </c>
      <c r="H69" s="17">
        <f t="shared" si="5"/>
        <v>110.57</v>
      </c>
      <c r="I69" s="17">
        <f t="shared" si="6"/>
        <v>552.85</v>
      </c>
      <c r="J69" s="5"/>
      <c r="K69" s="5"/>
    </row>
    <row r="70" spans="1:11" s="4" customFormat="1" ht="28.5">
      <c r="A70" s="53" t="s">
        <v>88</v>
      </c>
      <c r="B70" s="54" t="s">
        <v>220</v>
      </c>
      <c r="C70" s="57" t="s">
        <v>221</v>
      </c>
      <c r="D70" s="56" t="s">
        <v>56</v>
      </c>
      <c r="E70" s="16">
        <v>1</v>
      </c>
      <c r="F70" s="17">
        <v>626.13</v>
      </c>
      <c r="G70" s="17">
        <f t="shared" si="4"/>
        <v>626.13</v>
      </c>
      <c r="H70" s="17">
        <f t="shared" si="5"/>
        <v>788.42</v>
      </c>
      <c r="I70" s="17">
        <f t="shared" si="6"/>
        <v>788.42</v>
      </c>
      <c r="J70" s="5"/>
      <c r="K70" s="5"/>
    </row>
    <row r="71" spans="1:11" s="4" customFormat="1" ht="28.5">
      <c r="A71" s="53" t="s">
        <v>89</v>
      </c>
      <c r="B71" s="72" t="s">
        <v>607</v>
      </c>
      <c r="C71" s="55" t="s">
        <v>608</v>
      </c>
      <c r="D71" s="56" t="s">
        <v>56</v>
      </c>
      <c r="E71" s="16">
        <v>1</v>
      </c>
      <c r="F71" s="17">
        <v>6.7</v>
      </c>
      <c r="G71" s="17">
        <f t="shared" si="4"/>
        <v>6.7</v>
      </c>
      <c r="H71" s="17">
        <f>ROUND(F71*$K$7,2)</f>
        <v>7.43</v>
      </c>
      <c r="I71" s="17">
        <f t="shared" si="6"/>
        <v>7.43</v>
      </c>
      <c r="J71" s="5"/>
      <c r="K71" s="5"/>
    </row>
    <row r="72" spans="1:11" s="4" customFormat="1" ht="28.5">
      <c r="A72" s="53" t="s">
        <v>222</v>
      </c>
      <c r="B72" s="54" t="s">
        <v>223</v>
      </c>
      <c r="C72" s="55" t="s">
        <v>224</v>
      </c>
      <c r="D72" s="56" t="s">
        <v>56</v>
      </c>
      <c r="E72" s="16">
        <v>1</v>
      </c>
      <c r="F72" s="17">
        <v>25.2</v>
      </c>
      <c r="G72" s="17">
        <f t="shared" si="4"/>
        <v>25.2</v>
      </c>
      <c r="H72" s="17">
        <f>ROUND(F72*$K$7,2)</f>
        <v>27.94</v>
      </c>
      <c r="I72" s="17">
        <f t="shared" si="6"/>
        <v>27.94</v>
      </c>
      <c r="J72" s="5"/>
      <c r="K72" s="5"/>
    </row>
    <row r="73" spans="1:11" s="4" customFormat="1" ht="28.5">
      <c r="A73" s="53" t="s">
        <v>225</v>
      </c>
      <c r="B73" s="54" t="s">
        <v>226</v>
      </c>
      <c r="C73" s="57" t="s">
        <v>227</v>
      </c>
      <c r="D73" s="56" t="s">
        <v>56</v>
      </c>
      <c r="E73" s="16">
        <v>1</v>
      </c>
      <c r="F73" s="17">
        <v>29.9</v>
      </c>
      <c r="G73" s="17">
        <f t="shared" si="4"/>
        <v>29.9</v>
      </c>
      <c r="H73" s="17">
        <f>ROUND(F73*$K$7,2)</f>
        <v>33.159999999999997</v>
      </c>
      <c r="I73" s="17">
        <f t="shared" si="6"/>
        <v>33.159999999999997</v>
      </c>
      <c r="J73" s="5"/>
      <c r="K73" s="5"/>
    </row>
    <row r="74" spans="1:11" s="4" customFormat="1" ht="42.75">
      <c r="A74" s="53" t="s">
        <v>228</v>
      </c>
      <c r="B74" s="54" t="s">
        <v>229</v>
      </c>
      <c r="C74" s="57" t="s">
        <v>118</v>
      </c>
      <c r="D74" s="56" t="s">
        <v>56</v>
      </c>
      <c r="E74" s="16">
        <v>1</v>
      </c>
      <c r="F74" s="17">
        <v>384.03</v>
      </c>
      <c r="G74" s="17">
        <f t="shared" si="4"/>
        <v>384.03</v>
      </c>
      <c r="H74" s="17">
        <f t="shared" si="5"/>
        <v>483.57</v>
      </c>
      <c r="I74" s="17">
        <f t="shared" si="6"/>
        <v>483.57</v>
      </c>
      <c r="J74" s="5"/>
      <c r="K74" s="5"/>
    </row>
    <row r="75" spans="1:11" s="4" customFormat="1" ht="85.5">
      <c r="A75" s="53" t="s">
        <v>230</v>
      </c>
      <c r="B75" s="54" t="s">
        <v>231</v>
      </c>
      <c r="C75" s="57" t="s">
        <v>232</v>
      </c>
      <c r="D75" s="56" t="s">
        <v>56</v>
      </c>
      <c r="E75" s="16">
        <v>1</v>
      </c>
      <c r="F75" s="17">
        <v>189.3</v>
      </c>
      <c r="G75" s="17">
        <f t="shared" si="4"/>
        <v>189.3</v>
      </c>
      <c r="H75" s="17">
        <f t="shared" si="5"/>
        <v>238.37</v>
      </c>
      <c r="I75" s="17">
        <f t="shared" si="6"/>
        <v>238.37</v>
      </c>
      <c r="J75" s="5"/>
      <c r="K75" s="5"/>
    </row>
    <row r="76" spans="1:11" s="4" customFormat="1" ht="85.5">
      <c r="A76" s="53" t="s">
        <v>233</v>
      </c>
      <c r="B76" s="54" t="s">
        <v>234</v>
      </c>
      <c r="C76" s="57" t="s">
        <v>235</v>
      </c>
      <c r="D76" s="56" t="s">
        <v>56</v>
      </c>
      <c r="E76" s="16">
        <v>1</v>
      </c>
      <c r="F76" s="17">
        <v>273.42</v>
      </c>
      <c r="G76" s="17">
        <f t="shared" si="4"/>
        <v>273.42</v>
      </c>
      <c r="H76" s="17">
        <f t="shared" si="5"/>
        <v>344.29</v>
      </c>
      <c r="I76" s="17">
        <f t="shared" si="6"/>
        <v>344.29</v>
      </c>
      <c r="J76" s="5"/>
      <c r="K76" s="5"/>
    </row>
    <row r="77" spans="1:11" s="4" customFormat="1" ht="71.25">
      <c r="A77" s="53" t="s">
        <v>236</v>
      </c>
      <c r="B77" s="54" t="s">
        <v>237</v>
      </c>
      <c r="C77" s="57" t="s">
        <v>369</v>
      </c>
      <c r="D77" s="56" t="s">
        <v>56</v>
      </c>
      <c r="E77" s="16">
        <v>1</v>
      </c>
      <c r="F77" s="17">
        <v>229.23</v>
      </c>
      <c r="G77" s="17">
        <f t="shared" si="4"/>
        <v>229.23</v>
      </c>
      <c r="H77" s="17">
        <f t="shared" si="5"/>
        <v>288.64999999999998</v>
      </c>
      <c r="I77" s="17">
        <f t="shared" si="6"/>
        <v>288.64999999999998</v>
      </c>
      <c r="J77" s="5"/>
      <c r="K77" s="5"/>
    </row>
    <row r="78" spans="1:11" s="4" customFormat="1" ht="15">
      <c r="A78" s="63" t="s">
        <v>238</v>
      </c>
      <c r="B78" s="68"/>
      <c r="C78" s="64" t="s">
        <v>239</v>
      </c>
      <c r="D78" s="65"/>
      <c r="E78" s="69"/>
      <c r="F78" s="67"/>
      <c r="G78" s="47">
        <f>ROUND(SUM(G79:G85),2)</f>
        <v>490.94</v>
      </c>
      <c r="H78" s="47"/>
      <c r="I78" s="47">
        <f>ROUND(SUM(I79:I85),2)</f>
        <v>618.17999999999995</v>
      </c>
      <c r="J78" s="5"/>
      <c r="K78" s="5"/>
    </row>
    <row r="79" spans="1:11" s="4" customFormat="1" ht="42.75">
      <c r="A79" s="53" t="s">
        <v>240</v>
      </c>
      <c r="B79" s="54" t="s">
        <v>241</v>
      </c>
      <c r="C79" s="57" t="s">
        <v>242</v>
      </c>
      <c r="D79" s="56" t="s">
        <v>106</v>
      </c>
      <c r="E79" s="16">
        <v>6.4</v>
      </c>
      <c r="F79" s="17">
        <v>25.52</v>
      </c>
      <c r="G79" s="17">
        <f t="shared" si="4"/>
        <v>163.33000000000001</v>
      </c>
      <c r="H79" s="17">
        <f t="shared" si="5"/>
        <v>32.130000000000003</v>
      </c>
      <c r="I79" s="17">
        <f t="shared" si="6"/>
        <v>205.63</v>
      </c>
      <c r="J79" s="5"/>
      <c r="K79" s="5"/>
    </row>
    <row r="80" spans="1:11" s="4" customFormat="1" ht="42.75">
      <c r="A80" s="53" t="s">
        <v>243</v>
      </c>
      <c r="B80" s="54" t="s">
        <v>244</v>
      </c>
      <c r="C80" s="57" t="s">
        <v>245</v>
      </c>
      <c r="D80" s="56" t="s">
        <v>106</v>
      </c>
      <c r="E80" s="16">
        <v>9.5</v>
      </c>
      <c r="F80" s="17">
        <v>11.18</v>
      </c>
      <c r="G80" s="17">
        <f t="shared" si="4"/>
        <v>106.21</v>
      </c>
      <c r="H80" s="17">
        <f t="shared" si="5"/>
        <v>14.08</v>
      </c>
      <c r="I80" s="17">
        <f t="shared" si="6"/>
        <v>133.76</v>
      </c>
      <c r="J80" s="5"/>
      <c r="K80" s="5"/>
    </row>
    <row r="81" spans="1:11" s="4" customFormat="1" ht="57">
      <c r="A81" s="53" t="s">
        <v>246</v>
      </c>
      <c r="B81" s="54" t="s">
        <v>247</v>
      </c>
      <c r="C81" s="57" t="s">
        <v>248</v>
      </c>
      <c r="D81" s="56" t="s">
        <v>56</v>
      </c>
      <c r="E81" s="16">
        <v>1</v>
      </c>
      <c r="F81" s="17">
        <v>28.89</v>
      </c>
      <c r="G81" s="17">
        <f t="shared" si="4"/>
        <v>28.89</v>
      </c>
      <c r="H81" s="17">
        <f t="shared" si="5"/>
        <v>36.380000000000003</v>
      </c>
      <c r="I81" s="17">
        <f t="shared" si="6"/>
        <v>36.380000000000003</v>
      </c>
      <c r="J81" s="5"/>
      <c r="K81" s="5"/>
    </row>
    <row r="82" spans="1:11" s="4" customFormat="1" ht="57">
      <c r="A82" s="53" t="s">
        <v>249</v>
      </c>
      <c r="B82" s="54" t="s">
        <v>250</v>
      </c>
      <c r="C82" s="57" t="s">
        <v>370</v>
      </c>
      <c r="D82" s="56" t="s">
        <v>56</v>
      </c>
      <c r="E82" s="16">
        <v>3</v>
      </c>
      <c r="F82" s="17">
        <v>8.65</v>
      </c>
      <c r="G82" s="17">
        <f t="shared" si="4"/>
        <v>25.95</v>
      </c>
      <c r="H82" s="17">
        <f t="shared" si="5"/>
        <v>10.89</v>
      </c>
      <c r="I82" s="17">
        <f t="shared" si="6"/>
        <v>32.67</v>
      </c>
      <c r="J82" s="5"/>
      <c r="K82" s="5"/>
    </row>
    <row r="83" spans="1:11" s="4" customFormat="1" ht="57">
      <c r="A83" s="53" t="s">
        <v>251</v>
      </c>
      <c r="B83" s="54" t="s">
        <v>252</v>
      </c>
      <c r="C83" s="57" t="s">
        <v>253</v>
      </c>
      <c r="D83" s="56" t="s">
        <v>56</v>
      </c>
      <c r="E83" s="16">
        <v>2</v>
      </c>
      <c r="F83" s="17">
        <v>16.47</v>
      </c>
      <c r="G83" s="17">
        <f t="shared" si="4"/>
        <v>32.94</v>
      </c>
      <c r="H83" s="17">
        <f t="shared" si="5"/>
        <v>20.74</v>
      </c>
      <c r="I83" s="17">
        <f t="shared" si="6"/>
        <v>41.48</v>
      </c>
      <c r="J83" s="5"/>
      <c r="K83" s="5"/>
    </row>
    <row r="84" spans="1:11" s="4" customFormat="1" ht="71.25">
      <c r="A84" s="53" t="s">
        <v>254</v>
      </c>
      <c r="B84" s="54" t="s">
        <v>255</v>
      </c>
      <c r="C84" s="57" t="s">
        <v>256</v>
      </c>
      <c r="D84" s="56" t="s">
        <v>56</v>
      </c>
      <c r="E84" s="16">
        <v>1</v>
      </c>
      <c r="F84" s="17">
        <v>19.940000000000001</v>
      </c>
      <c r="G84" s="17">
        <f t="shared" si="4"/>
        <v>19.940000000000001</v>
      </c>
      <c r="H84" s="17">
        <f t="shared" si="5"/>
        <v>25.11</v>
      </c>
      <c r="I84" s="17">
        <f t="shared" si="6"/>
        <v>25.11</v>
      </c>
      <c r="J84" s="5"/>
      <c r="K84" s="5"/>
    </row>
    <row r="85" spans="1:11" s="4" customFormat="1" ht="42.75">
      <c r="A85" s="53" t="s">
        <v>257</v>
      </c>
      <c r="B85" s="54" t="s">
        <v>371</v>
      </c>
      <c r="C85" s="57" t="s">
        <v>372</v>
      </c>
      <c r="D85" s="56" t="s">
        <v>56</v>
      </c>
      <c r="E85" s="16">
        <v>1</v>
      </c>
      <c r="F85" s="17">
        <v>113.68</v>
      </c>
      <c r="G85" s="17">
        <f t="shared" si="4"/>
        <v>113.68</v>
      </c>
      <c r="H85" s="17">
        <f t="shared" si="5"/>
        <v>143.15</v>
      </c>
      <c r="I85" s="17">
        <f t="shared" si="6"/>
        <v>143.15</v>
      </c>
      <c r="J85" s="5"/>
      <c r="K85" s="5"/>
    </row>
    <row r="86" spans="1:11" s="4" customFormat="1" ht="15">
      <c r="A86" s="63" t="s">
        <v>91</v>
      </c>
      <c r="B86" s="68"/>
      <c r="C86" s="64" t="s">
        <v>90</v>
      </c>
      <c r="D86" s="65"/>
      <c r="E86" s="71"/>
      <c r="F86" s="47"/>
      <c r="G86" s="47">
        <f>ROUND(SUM(G87:G93),2)</f>
        <v>3352.62</v>
      </c>
      <c r="H86" s="47"/>
      <c r="I86" s="47">
        <f>ROUND(SUM(I87:I93),2)</f>
        <v>4221.63</v>
      </c>
      <c r="J86" s="5"/>
      <c r="K86" s="5"/>
    </row>
    <row r="87" spans="1:11" s="4" customFormat="1" ht="57">
      <c r="A87" s="53" t="s">
        <v>92</v>
      </c>
      <c r="B87" s="54" t="s">
        <v>373</v>
      </c>
      <c r="C87" s="57" t="s">
        <v>374</v>
      </c>
      <c r="D87" s="56" t="s">
        <v>56</v>
      </c>
      <c r="E87" s="16">
        <v>1</v>
      </c>
      <c r="F87" s="17">
        <v>1173.1500000000001</v>
      </c>
      <c r="G87" s="17">
        <f t="shared" si="4"/>
        <v>1173.1500000000001</v>
      </c>
      <c r="H87" s="17">
        <f t="shared" si="5"/>
        <v>1477.23</v>
      </c>
      <c r="I87" s="17">
        <f t="shared" si="6"/>
        <v>1477.23</v>
      </c>
      <c r="J87" s="5"/>
      <c r="K87" s="5"/>
    </row>
    <row r="88" spans="1:11" s="4" customFormat="1" ht="42.75">
      <c r="A88" s="53" t="s">
        <v>93</v>
      </c>
      <c r="B88" s="54" t="s">
        <v>375</v>
      </c>
      <c r="C88" s="57" t="s">
        <v>376</v>
      </c>
      <c r="D88" s="56" t="s">
        <v>56</v>
      </c>
      <c r="E88" s="16">
        <v>1</v>
      </c>
      <c r="F88" s="17">
        <v>78</v>
      </c>
      <c r="G88" s="17">
        <f t="shared" si="4"/>
        <v>78</v>
      </c>
      <c r="H88" s="17">
        <f t="shared" si="5"/>
        <v>98.22</v>
      </c>
      <c r="I88" s="17">
        <f t="shared" si="6"/>
        <v>98.22</v>
      </c>
      <c r="J88" s="5"/>
      <c r="K88" s="5"/>
    </row>
    <row r="89" spans="1:11" s="4" customFormat="1" ht="42.75">
      <c r="A89" s="53" t="s">
        <v>258</v>
      </c>
      <c r="B89" s="54" t="s">
        <v>377</v>
      </c>
      <c r="C89" s="57" t="s">
        <v>378</v>
      </c>
      <c r="D89" s="56" t="s">
        <v>56</v>
      </c>
      <c r="E89" s="16">
        <v>1</v>
      </c>
      <c r="F89" s="17">
        <v>39.79</v>
      </c>
      <c r="G89" s="17">
        <f t="shared" si="4"/>
        <v>39.79</v>
      </c>
      <c r="H89" s="17">
        <f t="shared" si="5"/>
        <v>50.1</v>
      </c>
      <c r="I89" s="17">
        <f t="shared" si="6"/>
        <v>50.1</v>
      </c>
      <c r="J89" s="5"/>
      <c r="K89" s="5"/>
    </row>
    <row r="90" spans="1:11" s="4" customFormat="1" ht="42.75">
      <c r="A90" s="53" t="s">
        <v>259</v>
      </c>
      <c r="B90" s="54" t="s">
        <v>260</v>
      </c>
      <c r="C90" s="57" t="s">
        <v>261</v>
      </c>
      <c r="D90" s="56" t="s">
        <v>56</v>
      </c>
      <c r="E90" s="16">
        <v>2</v>
      </c>
      <c r="F90" s="17">
        <v>11.19</v>
      </c>
      <c r="G90" s="17">
        <f t="shared" si="4"/>
        <v>22.38</v>
      </c>
      <c r="H90" s="17">
        <f t="shared" si="5"/>
        <v>14.09</v>
      </c>
      <c r="I90" s="17">
        <f t="shared" si="6"/>
        <v>28.18</v>
      </c>
      <c r="J90" s="5"/>
      <c r="K90" s="5"/>
    </row>
    <row r="91" spans="1:11" s="4" customFormat="1" ht="57">
      <c r="A91" s="53" t="s">
        <v>262</v>
      </c>
      <c r="B91" s="54" t="s">
        <v>264</v>
      </c>
      <c r="C91" s="57" t="s">
        <v>265</v>
      </c>
      <c r="D91" s="56" t="s">
        <v>56</v>
      </c>
      <c r="E91" s="16">
        <v>8</v>
      </c>
      <c r="F91" s="17">
        <v>145.6</v>
      </c>
      <c r="G91" s="17">
        <f t="shared" si="4"/>
        <v>1164.8</v>
      </c>
      <c r="H91" s="17">
        <f t="shared" si="5"/>
        <v>183.34</v>
      </c>
      <c r="I91" s="17">
        <f t="shared" si="6"/>
        <v>1466.72</v>
      </c>
      <c r="J91" s="5"/>
      <c r="K91" s="5"/>
    </row>
    <row r="92" spans="1:11" s="4" customFormat="1" ht="71.25">
      <c r="A92" s="53" t="s">
        <v>263</v>
      </c>
      <c r="B92" s="54" t="s">
        <v>267</v>
      </c>
      <c r="C92" s="57" t="s">
        <v>119</v>
      </c>
      <c r="D92" s="56" t="s">
        <v>56</v>
      </c>
      <c r="E92" s="16">
        <v>6</v>
      </c>
      <c r="F92" s="17">
        <v>115.11</v>
      </c>
      <c r="G92" s="17">
        <f t="shared" si="4"/>
        <v>690.66</v>
      </c>
      <c r="H92" s="17">
        <f t="shared" si="5"/>
        <v>144.94999999999999</v>
      </c>
      <c r="I92" s="17">
        <f t="shared" si="6"/>
        <v>869.7</v>
      </c>
      <c r="J92" s="5"/>
      <c r="K92" s="5"/>
    </row>
    <row r="93" spans="1:11" s="4" customFormat="1" ht="42.75">
      <c r="A93" s="53" t="s">
        <v>266</v>
      </c>
      <c r="B93" s="54" t="s">
        <v>268</v>
      </c>
      <c r="C93" s="57" t="s">
        <v>382</v>
      </c>
      <c r="D93" s="56" t="s">
        <v>56</v>
      </c>
      <c r="E93" s="16">
        <v>6</v>
      </c>
      <c r="F93" s="17">
        <v>30.64</v>
      </c>
      <c r="G93" s="17">
        <f t="shared" si="4"/>
        <v>183.84</v>
      </c>
      <c r="H93" s="17">
        <f t="shared" si="5"/>
        <v>38.58</v>
      </c>
      <c r="I93" s="17">
        <f t="shared" si="6"/>
        <v>231.48</v>
      </c>
      <c r="J93" s="5"/>
      <c r="K93" s="5"/>
    </row>
    <row r="94" spans="1:11" s="4" customFormat="1" ht="15">
      <c r="A94" s="63" t="s">
        <v>101</v>
      </c>
      <c r="B94" s="68"/>
      <c r="C94" s="64" t="s">
        <v>269</v>
      </c>
      <c r="D94" s="65"/>
      <c r="E94" s="71"/>
      <c r="F94" s="47"/>
      <c r="G94" s="47">
        <f>G95</f>
        <v>109.75</v>
      </c>
      <c r="H94" s="47"/>
      <c r="I94" s="47">
        <f>I95</f>
        <v>138.09</v>
      </c>
      <c r="J94" s="5"/>
      <c r="K94" s="5"/>
    </row>
    <row r="95" spans="1:11" s="4" customFormat="1" ht="28.5">
      <c r="A95" s="53" t="s">
        <v>102</v>
      </c>
      <c r="B95" s="54" t="s">
        <v>380</v>
      </c>
      <c r="C95" s="57" t="s">
        <v>381</v>
      </c>
      <c r="D95" s="56" t="s">
        <v>122</v>
      </c>
      <c r="E95" s="16">
        <v>44.98</v>
      </c>
      <c r="F95" s="17">
        <v>2.44</v>
      </c>
      <c r="G95" s="17">
        <f t="shared" si="4"/>
        <v>109.75</v>
      </c>
      <c r="H95" s="17">
        <f t="shared" si="5"/>
        <v>3.07</v>
      </c>
      <c r="I95" s="17">
        <f t="shared" si="6"/>
        <v>138.09</v>
      </c>
      <c r="J95" s="5"/>
      <c r="K95" s="5"/>
    </row>
    <row r="96" spans="1:11">
      <c r="A96" s="326" t="s">
        <v>27</v>
      </c>
      <c r="B96" s="327"/>
      <c r="C96" s="327"/>
      <c r="D96" s="327"/>
      <c r="E96" s="327"/>
      <c r="F96" s="327"/>
      <c r="G96" s="18">
        <f>ROUND((SUM(G9:G95)/2),2)</f>
        <v>33759.5</v>
      </c>
      <c r="H96" s="18"/>
      <c r="I96" s="18">
        <f>ROUND((SUM(I9:I95)/2),2)</f>
        <v>42430.93</v>
      </c>
      <c r="J96" s="8"/>
      <c r="K96" s="8"/>
    </row>
    <row r="97" spans="1:11">
      <c r="A97" s="326" t="s">
        <v>384</v>
      </c>
      <c r="B97" s="327"/>
      <c r="C97" s="327"/>
      <c r="D97" s="327"/>
      <c r="E97" s="327"/>
      <c r="F97" s="327"/>
      <c r="G97" s="18">
        <f>ROUND(((G96-G48-G62-G72-G73-G71)*0.2592),2)</f>
        <v>8612.9</v>
      </c>
      <c r="H97" s="19"/>
      <c r="I97" s="20"/>
      <c r="J97" s="8"/>
      <c r="K97" s="8"/>
    </row>
    <row r="98" spans="1:11">
      <c r="A98" s="326" t="s">
        <v>385</v>
      </c>
      <c r="B98" s="327"/>
      <c r="C98" s="327"/>
      <c r="D98" s="327"/>
      <c r="E98" s="327"/>
      <c r="F98" s="327"/>
      <c r="G98" s="18">
        <f>ROUND(((G48+G62+G72+G73+G71)*0.1089),2)</f>
        <v>57.79</v>
      </c>
      <c r="H98" s="19"/>
      <c r="I98" s="20"/>
      <c r="J98" s="8"/>
      <c r="K98" s="8"/>
    </row>
    <row r="99" spans="1:11">
      <c r="A99" s="326" t="s">
        <v>11</v>
      </c>
      <c r="B99" s="327"/>
      <c r="C99" s="327"/>
      <c r="D99" s="327"/>
      <c r="E99" s="327"/>
      <c r="F99" s="327"/>
      <c r="G99" s="18">
        <f>ROUND((G96+G97+G98),2)+0.74</f>
        <v>42430.93</v>
      </c>
      <c r="H99" s="18"/>
      <c r="I99" s="18">
        <f>I96+I97</f>
        <v>42430.93</v>
      </c>
      <c r="J99" s="8"/>
      <c r="K99" s="8"/>
    </row>
    <row r="100" spans="1:11">
      <c r="A100" s="352" t="s">
        <v>640</v>
      </c>
      <c r="B100" s="352"/>
      <c r="C100" s="352"/>
      <c r="D100" s="350">
        <f>G99</f>
        <v>42430.93</v>
      </c>
      <c r="E100" s="350"/>
      <c r="F100" s="348" t="s">
        <v>670</v>
      </c>
      <c r="G100" s="348"/>
      <c r="H100" s="348"/>
      <c r="I100" s="348"/>
    </row>
    <row r="101" spans="1:11">
      <c r="A101" s="353"/>
      <c r="B101" s="353"/>
      <c r="C101" s="353"/>
      <c r="D101" s="351"/>
      <c r="E101" s="351"/>
      <c r="F101" s="349"/>
      <c r="G101" s="349"/>
      <c r="H101" s="349"/>
      <c r="I101" s="349"/>
    </row>
  </sheetData>
  <mergeCells count="20">
    <mergeCell ref="A96:F96"/>
    <mergeCell ref="C1:G1"/>
    <mergeCell ref="H1:I2"/>
    <mergeCell ref="C2:G2"/>
    <mergeCell ref="A3:B3"/>
    <mergeCell ref="D3:I3"/>
    <mergeCell ref="A4:B4"/>
    <mergeCell ref="E4:F4"/>
    <mergeCell ref="H4:I4"/>
    <mergeCell ref="A5:B5"/>
    <mergeCell ref="E5:F5"/>
    <mergeCell ref="H5:I5"/>
    <mergeCell ref="A6:I6"/>
    <mergeCell ref="A7:I7"/>
    <mergeCell ref="A97:F97"/>
    <mergeCell ref="A98:F98"/>
    <mergeCell ref="A99:F99"/>
    <mergeCell ref="A100:C101"/>
    <mergeCell ref="D100:E101"/>
    <mergeCell ref="F100:I101"/>
  </mergeCells>
  <pageMargins left="0.59055118110236227" right="0.19685039370078741" top="0.59055118110236227" bottom="0.78740157480314965" header="0.31496062992125984" footer="0.31496062992125984"/>
  <pageSetup paperSize="9" scale="57" fitToHeight="0" orientation="portrait" verticalDpi="300" r:id="rId1"/>
  <colBreaks count="1" manualBreakCount="1">
    <brk id="9" max="21" man="1"/>
  </colBreaks>
  <drawing r:id="rId2"/>
</worksheet>
</file>

<file path=xl/worksheets/sheet8.xml><?xml version="1.0" encoding="utf-8"?>
<worksheet xmlns="http://schemas.openxmlformats.org/spreadsheetml/2006/main" xmlns:r="http://schemas.openxmlformats.org/officeDocument/2006/relationships">
  <sheetPr>
    <tabColor theme="8" tint="0.39997558519241921"/>
    <pageSetUpPr fitToPage="1"/>
  </sheetPr>
  <dimension ref="A1:J327"/>
  <sheetViews>
    <sheetView view="pageBreakPreview" topLeftCell="A308" zoomScaleNormal="85" zoomScaleSheetLayoutView="100" workbookViewId="0">
      <selection activeCell="B318" sqref="B318"/>
    </sheetView>
  </sheetViews>
  <sheetFormatPr defaultRowHeight="12.75"/>
  <cols>
    <col min="1" max="1" width="6.140625" style="1" bestFit="1" customWidth="1"/>
    <col min="2" max="2" width="15.85546875" style="2" customWidth="1"/>
    <col min="3" max="3" width="53.5703125" style="1" customWidth="1"/>
    <col min="4" max="4" width="8" style="1" bestFit="1" customWidth="1"/>
    <col min="5" max="8" width="10.5703125" style="1" customWidth="1"/>
    <col min="9" max="9" width="13" style="1" customWidth="1"/>
    <col min="10" max="16384" width="9.140625" style="1"/>
  </cols>
  <sheetData>
    <row r="1" spans="1:9" ht="22.5" customHeight="1">
      <c r="A1" s="151"/>
      <c r="B1" s="152"/>
      <c r="C1" s="354" t="s">
        <v>12</v>
      </c>
      <c r="D1" s="354"/>
      <c r="E1" s="354"/>
      <c r="F1" s="354"/>
      <c r="G1" s="354"/>
      <c r="H1" s="354"/>
      <c r="I1" s="356"/>
    </row>
    <row r="2" spans="1:9" ht="22.5" customHeight="1">
      <c r="A2" s="153"/>
      <c r="B2" s="154"/>
      <c r="C2" s="355" t="s">
        <v>8</v>
      </c>
      <c r="D2" s="355"/>
      <c r="E2" s="355"/>
      <c r="F2" s="355"/>
      <c r="G2" s="355"/>
      <c r="H2" s="355"/>
      <c r="I2" s="357"/>
    </row>
    <row r="3" spans="1:9" ht="69" customHeight="1">
      <c r="A3" s="359" t="s">
        <v>16</v>
      </c>
      <c r="B3" s="360"/>
      <c r="C3" s="155" t="s">
        <v>15</v>
      </c>
      <c r="D3" s="361" t="s">
        <v>386</v>
      </c>
      <c r="E3" s="361"/>
      <c r="F3" s="361"/>
      <c r="G3" s="361"/>
      <c r="H3" s="361"/>
      <c r="I3" s="361"/>
    </row>
    <row r="4" spans="1:9" ht="28.5">
      <c r="A4" s="362" t="s">
        <v>17</v>
      </c>
      <c r="B4" s="363"/>
      <c r="C4" s="156" t="s">
        <v>120</v>
      </c>
      <c r="D4" s="364" t="s">
        <v>1</v>
      </c>
      <c r="E4" s="365"/>
      <c r="F4" s="364" t="s">
        <v>19</v>
      </c>
      <c r="G4" s="365"/>
      <c r="H4" s="366" t="s">
        <v>0</v>
      </c>
      <c r="I4" s="367"/>
    </row>
    <row r="5" spans="1:9" ht="60.75" customHeight="1">
      <c r="A5" s="359" t="s">
        <v>18</v>
      </c>
      <c r="B5" s="360"/>
      <c r="C5" s="157" t="s">
        <v>271</v>
      </c>
      <c r="D5" s="368" t="s">
        <v>387</v>
      </c>
      <c r="E5" s="369"/>
      <c r="F5" s="370" t="s">
        <v>405</v>
      </c>
      <c r="G5" s="371"/>
      <c r="H5" s="372">
        <v>44310</v>
      </c>
      <c r="I5" s="373"/>
    </row>
    <row r="6" spans="1:9" ht="15">
      <c r="A6" s="374"/>
      <c r="B6" s="375"/>
      <c r="C6" s="375"/>
      <c r="D6" s="376"/>
      <c r="E6" s="376"/>
      <c r="F6" s="376"/>
      <c r="G6" s="376"/>
      <c r="H6" s="376"/>
      <c r="I6" s="377"/>
    </row>
    <row r="7" spans="1:9" ht="15">
      <c r="A7" s="358" t="s">
        <v>638</v>
      </c>
      <c r="B7" s="358"/>
      <c r="C7" s="358"/>
      <c r="D7" s="358"/>
      <c r="E7" s="358"/>
      <c r="F7" s="358"/>
      <c r="G7" s="358"/>
      <c r="H7" s="358"/>
      <c r="I7" s="358"/>
    </row>
    <row r="8" spans="1:9" ht="45">
      <c r="A8" s="158" t="s">
        <v>2</v>
      </c>
      <c r="B8" s="158" t="s">
        <v>20</v>
      </c>
      <c r="C8" s="159" t="s">
        <v>28</v>
      </c>
      <c r="D8" s="160" t="s">
        <v>3</v>
      </c>
      <c r="E8" s="161" t="s">
        <v>13</v>
      </c>
      <c r="F8" s="161" t="s">
        <v>4</v>
      </c>
      <c r="G8" s="161" t="s">
        <v>5</v>
      </c>
      <c r="H8" s="161" t="s">
        <v>6</v>
      </c>
      <c r="I8" s="161" t="s">
        <v>7</v>
      </c>
    </row>
    <row r="9" spans="1:9" s="6" customFormat="1" ht="15">
      <c r="A9" s="63" t="s">
        <v>34</v>
      </c>
      <c r="B9" s="63"/>
      <c r="C9" s="64" t="s">
        <v>123</v>
      </c>
      <c r="D9" s="70"/>
      <c r="E9" s="165"/>
      <c r="F9" s="165"/>
      <c r="G9" s="165"/>
      <c r="H9" s="165"/>
      <c r="I9" s="165"/>
    </row>
    <row r="10" spans="1:9" s="4" customFormat="1" ht="45">
      <c r="A10" s="167" t="s">
        <v>35</v>
      </c>
      <c r="B10" s="168" t="s">
        <v>124</v>
      </c>
      <c r="C10" s="169" t="s">
        <v>125</v>
      </c>
      <c r="D10" s="150" t="s">
        <v>122</v>
      </c>
      <c r="E10" s="171"/>
      <c r="F10" s="171"/>
      <c r="G10" s="171"/>
      <c r="H10" s="171"/>
      <c r="I10" s="171">
        <f>SUM(I11:I11)</f>
        <v>44.981999999999999</v>
      </c>
    </row>
    <row r="11" spans="1:9" s="4" customFormat="1" ht="15">
      <c r="A11" s="166"/>
      <c r="B11" s="166"/>
      <c r="C11" s="186" t="s">
        <v>390</v>
      </c>
      <c r="D11" s="187"/>
      <c r="E11" s="173">
        <v>7.56</v>
      </c>
      <c r="F11" s="173">
        <v>5.95</v>
      </c>
      <c r="G11" s="171"/>
      <c r="H11" s="171"/>
      <c r="I11" s="173">
        <f>PRODUCT(E11:H11)</f>
        <v>44.981999999999999</v>
      </c>
    </row>
    <row r="12" spans="1:9" s="4" customFormat="1" ht="15">
      <c r="A12" s="183"/>
      <c r="B12" s="183"/>
      <c r="C12" s="184"/>
      <c r="D12" s="185"/>
      <c r="E12" s="171"/>
      <c r="F12" s="171"/>
      <c r="G12" s="171"/>
      <c r="H12" s="171"/>
      <c r="I12" s="173"/>
    </row>
    <row r="13" spans="1:9" s="4" customFormat="1" ht="75">
      <c r="A13" s="167" t="s">
        <v>36</v>
      </c>
      <c r="B13" s="168" t="s">
        <v>278</v>
      </c>
      <c r="C13" s="169" t="s">
        <v>279</v>
      </c>
      <c r="D13" s="150" t="s">
        <v>126</v>
      </c>
      <c r="E13" s="171"/>
      <c r="F13" s="171"/>
      <c r="G13" s="171"/>
      <c r="H13" s="171"/>
      <c r="I13" s="171">
        <f>SUM(I14:I16)</f>
        <v>1.6193519999999999</v>
      </c>
    </row>
    <row r="14" spans="1:9" s="4" customFormat="1" ht="30">
      <c r="A14" s="166"/>
      <c r="B14" s="166"/>
      <c r="C14" s="186" t="s">
        <v>391</v>
      </c>
      <c r="D14" s="187"/>
      <c r="E14" s="171" t="s">
        <v>392</v>
      </c>
      <c r="F14" s="171" t="s">
        <v>393</v>
      </c>
      <c r="G14" s="171"/>
      <c r="H14" s="171"/>
      <c r="I14" s="173"/>
    </row>
    <row r="15" spans="1:9" s="4" customFormat="1" ht="15">
      <c r="A15" s="166"/>
      <c r="B15" s="166"/>
      <c r="C15" s="186"/>
      <c r="D15" s="187"/>
      <c r="E15" s="173">
        <f>I10</f>
        <v>44.981999999999999</v>
      </c>
      <c r="F15" s="173">
        <v>36</v>
      </c>
      <c r="G15" s="173"/>
      <c r="H15" s="173"/>
      <c r="I15" s="173">
        <f>E15*F15/1000</f>
        <v>1.6193519999999999</v>
      </c>
    </row>
    <row r="16" spans="1:9" s="4" customFormat="1" ht="15">
      <c r="A16" s="183"/>
      <c r="B16" s="183"/>
      <c r="C16" s="184"/>
      <c r="D16" s="185"/>
      <c r="E16" s="171"/>
      <c r="F16" s="171"/>
      <c r="G16" s="171"/>
      <c r="H16" s="171"/>
      <c r="I16" s="173"/>
    </row>
    <row r="17" spans="1:10" s="4" customFormat="1" ht="45">
      <c r="A17" s="167" t="s">
        <v>37</v>
      </c>
      <c r="B17" s="168" t="s">
        <v>558</v>
      </c>
      <c r="C17" s="169" t="s">
        <v>557</v>
      </c>
      <c r="D17" s="150" t="s">
        <v>126</v>
      </c>
      <c r="E17" s="174"/>
      <c r="F17" s="174"/>
      <c r="G17" s="174"/>
      <c r="H17" s="174"/>
      <c r="I17" s="174">
        <f>I19</f>
        <v>2.1051576000000001</v>
      </c>
    </row>
    <row r="18" spans="1:10" s="25" customFormat="1" ht="30">
      <c r="A18" s="166"/>
      <c r="B18" s="166"/>
      <c r="C18" s="186" t="s">
        <v>394</v>
      </c>
      <c r="D18" s="189"/>
      <c r="E18" s="171" t="s">
        <v>392</v>
      </c>
      <c r="F18" s="171" t="s">
        <v>393</v>
      </c>
      <c r="G18" s="174" t="s">
        <v>395</v>
      </c>
      <c r="H18" s="174"/>
      <c r="I18" s="174"/>
    </row>
    <row r="19" spans="1:10" s="25" customFormat="1" ht="15">
      <c r="A19" s="180"/>
      <c r="B19" s="180"/>
      <c r="C19" s="181"/>
      <c r="D19" s="182"/>
      <c r="E19" s="173">
        <f>I10</f>
        <v>44.981999999999999</v>
      </c>
      <c r="F19" s="173">
        <v>36</v>
      </c>
      <c r="G19" s="172"/>
      <c r="H19" s="172"/>
      <c r="I19" s="172">
        <f>E19*F19*1.3/1000</f>
        <v>2.1051576000000001</v>
      </c>
      <c r="J19" s="26"/>
    </row>
    <row r="20" spans="1:10" s="4" customFormat="1" ht="15">
      <c r="A20" s="183"/>
      <c r="B20" s="183"/>
      <c r="C20" s="184"/>
      <c r="D20" s="185"/>
      <c r="E20" s="171"/>
      <c r="F20" s="171"/>
      <c r="G20" s="171"/>
      <c r="H20" s="171"/>
      <c r="I20" s="173"/>
    </row>
    <row r="21" spans="1:10" s="6" customFormat="1" ht="15">
      <c r="A21" s="63" t="s">
        <v>60</v>
      </c>
      <c r="B21" s="68"/>
      <c r="C21" s="64" t="s">
        <v>140</v>
      </c>
      <c r="D21" s="70"/>
      <c r="E21" s="165"/>
      <c r="F21" s="165"/>
      <c r="G21" s="165"/>
      <c r="H21" s="165"/>
      <c r="I21" s="165"/>
    </row>
    <row r="22" spans="1:10" s="4" customFormat="1" ht="75">
      <c r="A22" s="167" t="s">
        <v>388</v>
      </c>
      <c r="B22" s="168" t="s">
        <v>565</v>
      </c>
      <c r="C22" s="169" t="s">
        <v>566</v>
      </c>
      <c r="D22" s="150" t="s">
        <v>122</v>
      </c>
      <c r="E22" s="174"/>
      <c r="F22" s="174"/>
      <c r="G22" s="174"/>
      <c r="H22" s="174"/>
      <c r="I22" s="174">
        <f>SUM(I23:I23)</f>
        <v>2.1</v>
      </c>
    </row>
    <row r="23" spans="1:10" s="4" customFormat="1" ht="15">
      <c r="A23" s="166"/>
      <c r="B23" s="166"/>
      <c r="C23" s="186" t="s">
        <v>468</v>
      </c>
      <c r="D23" s="187"/>
      <c r="E23" s="173">
        <v>1.75</v>
      </c>
      <c r="F23" s="173">
        <v>1.2</v>
      </c>
      <c r="G23" s="171"/>
      <c r="H23" s="171"/>
      <c r="I23" s="172">
        <f>PRODUCT(E23:H23)</f>
        <v>2.1</v>
      </c>
    </row>
    <row r="24" spans="1:10" s="4" customFormat="1" ht="15">
      <c r="A24" s="183"/>
      <c r="B24" s="183"/>
      <c r="C24" s="184"/>
      <c r="D24" s="185"/>
      <c r="E24" s="171"/>
      <c r="F24" s="171"/>
      <c r="G24" s="171"/>
      <c r="H24" s="171"/>
      <c r="I24" s="173"/>
    </row>
    <row r="25" spans="1:10" s="4" customFormat="1" ht="60">
      <c r="A25" s="167" t="s">
        <v>149</v>
      </c>
      <c r="B25" s="168" t="s">
        <v>198</v>
      </c>
      <c r="C25" s="149" t="s">
        <v>151</v>
      </c>
      <c r="D25" s="150" t="s">
        <v>122</v>
      </c>
      <c r="E25" s="174"/>
      <c r="F25" s="174"/>
      <c r="G25" s="174"/>
      <c r="H25" s="174"/>
      <c r="I25" s="174">
        <f>I26</f>
        <v>1</v>
      </c>
    </row>
    <row r="26" spans="1:10" s="4" customFormat="1" ht="15">
      <c r="A26" s="166"/>
      <c r="B26" s="166"/>
      <c r="C26" s="55" t="s">
        <v>639</v>
      </c>
      <c r="D26" s="267"/>
      <c r="E26" s="268">
        <v>2</v>
      </c>
      <c r="F26" s="270">
        <v>0.5</v>
      </c>
      <c r="G26" s="268"/>
      <c r="H26" s="269">
        <f t="shared" ref="H26" si="0">PRODUCT(D26:G26)</f>
        <v>1</v>
      </c>
      <c r="I26" s="172">
        <f t="shared" ref="I26" si="1">PRODUCT(E26:H26)</f>
        <v>1</v>
      </c>
    </row>
    <row r="27" spans="1:10" s="4" customFormat="1" ht="15">
      <c r="A27" s="183"/>
      <c r="B27" s="183"/>
      <c r="C27" s="184"/>
      <c r="D27" s="185"/>
      <c r="E27" s="171"/>
      <c r="F27" s="171"/>
      <c r="G27" s="171"/>
      <c r="H27" s="171"/>
      <c r="I27" s="173"/>
    </row>
    <row r="28" spans="1:10" s="6" customFormat="1" ht="15">
      <c r="A28" s="63" t="s">
        <v>64</v>
      </c>
      <c r="B28" s="68"/>
      <c r="C28" s="64" t="s">
        <v>152</v>
      </c>
      <c r="D28" s="70"/>
      <c r="E28" s="165"/>
      <c r="F28" s="165"/>
      <c r="G28" s="165"/>
      <c r="H28" s="165"/>
      <c r="I28" s="165"/>
    </row>
    <row r="29" spans="1:10" s="4" customFormat="1" ht="75">
      <c r="A29" s="167" t="s">
        <v>65</v>
      </c>
      <c r="B29" s="168" t="s">
        <v>153</v>
      </c>
      <c r="C29" s="149" t="s">
        <v>154</v>
      </c>
      <c r="D29" s="150" t="s">
        <v>122</v>
      </c>
      <c r="E29" s="171"/>
      <c r="F29" s="171"/>
      <c r="G29" s="171"/>
      <c r="H29" s="171"/>
      <c r="I29" s="171">
        <f>SUM(I30:I31)</f>
        <v>57.951000000000001</v>
      </c>
    </row>
    <row r="30" spans="1:10" s="4" customFormat="1" ht="15">
      <c r="A30" s="166"/>
      <c r="B30" s="166"/>
      <c r="C30" s="186"/>
      <c r="D30" s="187"/>
      <c r="E30" s="173">
        <v>6.85</v>
      </c>
      <c r="F30" s="173">
        <v>8.4600000000000009</v>
      </c>
      <c r="G30" s="173"/>
      <c r="H30" s="171"/>
      <c r="I30" s="173">
        <f>PRODUCT(E30:H30)</f>
        <v>57.951000000000001</v>
      </c>
    </row>
    <row r="31" spans="1:10" s="4" customFormat="1" ht="15">
      <c r="A31" s="183"/>
      <c r="B31" s="183"/>
      <c r="C31" s="184"/>
      <c r="D31" s="185"/>
      <c r="E31" s="171"/>
      <c r="F31" s="171"/>
      <c r="G31" s="171"/>
      <c r="H31" s="171"/>
      <c r="I31" s="173"/>
    </row>
    <row r="32" spans="1:10" s="4" customFormat="1" ht="45">
      <c r="A32" s="167" t="s">
        <v>66</v>
      </c>
      <c r="B32" s="168" t="s">
        <v>155</v>
      </c>
      <c r="C32" s="149" t="s">
        <v>156</v>
      </c>
      <c r="D32" s="150" t="s">
        <v>122</v>
      </c>
      <c r="E32" s="171"/>
      <c r="F32" s="171"/>
      <c r="G32" s="171"/>
      <c r="H32" s="171"/>
      <c r="I32" s="171">
        <f>SUM(I33:I33)</f>
        <v>57.951000000000001</v>
      </c>
    </row>
    <row r="33" spans="1:10" s="25" customFormat="1" ht="15">
      <c r="A33" s="180"/>
      <c r="B33" s="180"/>
      <c r="C33" s="181"/>
      <c r="D33" s="182"/>
      <c r="E33" s="172">
        <v>6.85</v>
      </c>
      <c r="F33" s="172">
        <v>8.4600000000000009</v>
      </c>
      <c r="G33" s="172"/>
      <c r="H33" s="172"/>
      <c r="I33" s="172">
        <f>PRODUCT(E33:H33)</f>
        <v>57.951000000000001</v>
      </c>
      <c r="J33" s="26"/>
    </row>
    <row r="34" spans="1:10" s="4" customFormat="1" ht="15">
      <c r="A34" s="183"/>
      <c r="B34" s="183"/>
      <c r="C34" s="184"/>
      <c r="D34" s="185"/>
      <c r="E34" s="171"/>
      <c r="F34" s="171"/>
      <c r="G34" s="171"/>
      <c r="H34" s="171"/>
      <c r="I34" s="173"/>
    </row>
    <row r="35" spans="1:10" s="4" customFormat="1" ht="60">
      <c r="A35" s="167" t="s">
        <v>157</v>
      </c>
      <c r="B35" s="168" t="s">
        <v>158</v>
      </c>
      <c r="C35" s="149" t="s">
        <v>117</v>
      </c>
      <c r="D35" s="150" t="s">
        <v>106</v>
      </c>
      <c r="E35" s="171"/>
      <c r="F35" s="171"/>
      <c r="G35" s="171"/>
      <c r="H35" s="171"/>
      <c r="I35" s="171">
        <f>SUM(I36:I36)</f>
        <v>8.4600000000000009</v>
      </c>
    </row>
    <row r="36" spans="1:10" s="25" customFormat="1" ht="15">
      <c r="A36" s="180"/>
      <c r="B36" s="180"/>
      <c r="C36" s="181"/>
      <c r="D36" s="182"/>
      <c r="E36" s="172">
        <v>8.4600000000000009</v>
      </c>
      <c r="F36" s="172"/>
      <c r="G36" s="172"/>
      <c r="H36" s="172"/>
      <c r="I36" s="172">
        <f>PRODUCT(E36:H36)</f>
        <v>8.4600000000000009</v>
      </c>
      <c r="J36" s="26"/>
    </row>
    <row r="37" spans="1:10" s="4" customFormat="1" ht="15">
      <c r="A37" s="183"/>
      <c r="B37" s="183"/>
      <c r="C37" s="184"/>
      <c r="D37" s="185"/>
      <c r="E37" s="171"/>
      <c r="F37" s="171"/>
      <c r="G37" s="171"/>
      <c r="H37" s="171"/>
      <c r="I37" s="173"/>
    </row>
    <row r="38" spans="1:10" s="4" customFormat="1" ht="45">
      <c r="A38" s="167" t="s">
        <v>471</v>
      </c>
      <c r="B38" s="168" t="s">
        <v>472</v>
      </c>
      <c r="C38" s="169" t="s">
        <v>473</v>
      </c>
      <c r="D38" s="150" t="s">
        <v>106</v>
      </c>
      <c r="E38" s="171"/>
      <c r="F38" s="171"/>
      <c r="G38" s="171"/>
      <c r="H38" s="171"/>
      <c r="I38" s="171">
        <f>SUM(I39:I39)</f>
        <v>4.7</v>
      </c>
    </row>
    <row r="39" spans="1:10" s="25" customFormat="1" ht="15">
      <c r="A39" s="180"/>
      <c r="B39" s="180"/>
      <c r="C39" s="181" t="s">
        <v>631</v>
      </c>
      <c r="D39" s="182"/>
      <c r="E39" s="172">
        <f>2.35*2</f>
        <v>4.7</v>
      </c>
      <c r="F39" s="172"/>
      <c r="G39" s="172"/>
      <c r="H39" s="172"/>
      <c r="I39" s="172">
        <f>PRODUCT(E39:H39)</f>
        <v>4.7</v>
      </c>
      <c r="J39" s="26"/>
    </row>
    <row r="40" spans="1:10" s="4" customFormat="1" ht="15">
      <c r="A40" s="183"/>
      <c r="B40" s="183"/>
      <c r="C40" s="184"/>
      <c r="D40" s="185"/>
      <c r="E40" s="171"/>
      <c r="F40" s="171"/>
      <c r="G40" s="171"/>
      <c r="H40" s="171"/>
      <c r="I40" s="173"/>
    </row>
    <row r="41" spans="1:10" s="4" customFormat="1" ht="45">
      <c r="A41" s="167" t="s">
        <v>628</v>
      </c>
      <c r="B41" s="168" t="s">
        <v>629</v>
      </c>
      <c r="C41" s="169" t="s">
        <v>630</v>
      </c>
      <c r="D41" s="150" t="s">
        <v>106</v>
      </c>
      <c r="E41" s="171"/>
      <c r="F41" s="171"/>
      <c r="G41" s="171"/>
      <c r="H41" s="171"/>
      <c r="I41" s="171">
        <f>SUM(I42:I42)</f>
        <v>3.6</v>
      </c>
    </row>
    <row r="42" spans="1:10" s="25" customFormat="1" ht="15">
      <c r="A42" s="180"/>
      <c r="B42" s="180"/>
      <c r="C42" s="181" t="s">
        <v>632</v>
      </c>
      <c r="D42" s="182"/>
      <c r="E42" s="172">
        <v>3.6</v>
      </c>
      <c r="F42" s="172"/>
      <c r="G42" s="172"/>
      <c r="H42" s="172"/>
      <c r="I42" s="172">
        <f>PRODUCT(E42:H42)</f>
        <v>3.6</v>
      </c>
      <c r="J42" s="26"/>
    </row>
    <row r="43" spans="1:10" s="4" customFormat="1" ht="15">
      <c r="A43" s="183"/>
      <c r="B43" s="183"/>
      <c r="C43" s="184"/>
      <c r="D43" s="185"/>
      <c r="E43" s="171"/>
      <c r="F43" s="171"/>
      <c r="G43" s="171"/>
      <c r="H43" s="171"/>
      <c r="I43" s="173"/>
    </row>
    <row r="44" spans="1:10" s="6" customFormat="1" ht="15">
      <c r="A44" s="63" t="s">
        <v>67</v>
      </c>
      <c r="B44" s="68"/>
      <c r="C44" s="64" t="s">
        <v>379</v>
      </c>
      <c r="D44" s="70"/>
      <c r="E44" s="165"/>
      <c r="F44" s="165"/>
      <c r="G44" s="165"/>
      <c r="H44" s="165"/>
      <c r="I44" s="165"/>
    </row>
    <row r="45" spans="1:10" s="4" customFormat="1" ht="60">
      <c r="A45" s="167" t="s">
        <v>68</v>
      </c>
      <c r="B45" s="168" t="s">
        <v>138</v>
      </c>
      <c r="C45" s="149" t="s">
        <v>139</v>
      </c>
      <c r="D45" s="150" t="s">
        <v>122</v>
      </c>
      <c r="E45" s="171"/>
      <c r="F45" s="171"/>
      <c r="G45" s="171"/>
      <c r="H45" s="171"/>
      <c r="I45" s="171">
        <f>SUM(I46:I47)</f>
        <v>1</v>
      </c>
    </row>
    <row r="46" spans="1:10" s="4" customFormat="1" ht="15">
      <c r="A46" s="167"/>
      <c r="B46" s="168"/>
      <c r="C46" s="200" t="s">
        <v>434</v>
      </c>
      <c r="D46" s="150"/>
      <c r="E46" s="171"/>
      <c r="F46" s="171"/>
      <c r="G46" s="171"/>
      <c r="H46" s="171"/>
      <c r="I46" s="173"/>
      <c r="J46" s="173"/>
    </row>
    <row r="47" spans="1:10" s="4" customFormat="1" ht="15">
      <c r="A47" s="166"/>
      <c r="B47" s="166"/>
      <c r="C47" s="55" t="s">
        <v>639</v>
      </c>
      <c r="D47" s="267"/>
      <c r="E47" s="268">
        <v>2</v>
      </c>
      <c r="F47" s="270">
        <v>0.5</v>
      </c>
      <c r="G47" s="268"/>
      <c r="H47" s="269">
        <f t="shared" ref="H47" si="2">PRODUCT(D47:G47)</f>
        <v>1</v>
      </c>
      <c r="I47" s="172">
        <f t="shared" ref="I47" si="3">PRODUCT(E47:H47)</f>
        <v>1</v>
      </c>
    </row>
    <row r="48" spans="1:10" s="4" customFormat="1" ht="45">
      <c r="A48" s="167" t="s">
        <v>69</v>
      </c>
      <c r="B48" s="167" t="s">
        <v>573</v>
      </c>
      <c r="C48" s="169" t="s">
        <v>574</v>
      </c>
      <c r="D48" s="150" t="s">
        <v>122</v>
      </c>
      <c r="E48" s="171"/>
      <c r="F48" s="171"/>
      <c r="G48" s="171"/>
      <c r="H48" s="171"/>
      <c r="I48" s="171">
        <f>SUM(I49:I51)</f>
        <v>10.98</v>
      </c>
    </row>
    <row r="49" spans="1:10" s="25" customFormat="1" ht="15">
      <c r="A49" s="180"/>
      <c r="B49" s="180"/>
      <c r="C49" s="181" t="s">
        <v>446</v>
      </c>
      <c r="D49" s="182"/>
      <c r="E49" s="172">
        <f>1.2+1.2+1.75+1.75</f>
        <v>5.9</v>
      </c>
      <c r="F49" s="172"/>
      <c r="G49" s="172">
        <v>1.8</v>
      </c>
      <c r="H49" s="172"/>
      <c r="I49" s="172">
        <f>PRODUCT(E49:H49)</f>
        <v>10.620000000000001</v>
      </c>
      <c r="J49" s="26"/>
    </row>
    <row r="50" spans="1:10" s="25" customFormat="1" ht="15">
      <c r="A50" s="180"/>
      <c r="B50" s="180"/>
      <c r="C50" s="181" t="s">
        <v>444</v>
      </c>
      <c r="D50" s="182"/>
      <c r="E50" s="172">
        <v>-0.6</v>
      </c>
      <c r="F50" s="172"/>
      <c r="G50" s="172">
        <v>1.8</v>
      </c>
      <c r="H50" s="172"/>
      <c r="I50" s="172">
        <f>PRODUCT(E50:H50)</f>
        <v>-1.08</v>
      </c>
      <c r="J50" s="26"/>
    </row>
    <row r="51" spans="1:10" s="25" customFormat="1" ht="15">
      <c r="A51" s="180"/>
      <c r="B51" s="180"/>
      <c r="C51" s="181" t="s">
        <v>445</v>
      </c>
      <c r="D51" s="182"/>
      <c r="E51" s="172">
        <v>1.2</v>
      </c>
      <c r="F51" s="172"/>
      <c r="G51" s="172">
        <v>0.6</v>
      </c>
      <c r="H51" s="172">
        <v>2</v>
      </c>
      <c r="I51" s="172">
        <f>PRODUCT(E51:H51)</f>
        <v>1.44</v>
      </c>
      <c r="J51" s="26"/>
    </row>
    <row r="52" spans="1:10" s="4" customFormat="1" ht="15">
      <c r="A52" s="183"/>
      <c r="B52" s="183"/>
      <c r="C52" s="184"/>
      <c r="D52" s="185"/>
      <c r="E52" s="171"/>
      <c r="F52" s="171"/>
      <c r="G52" s="171"/>
      <c r="H52" s="171"/>
      <c r="I52" s="173"/>
    </row>
    <row r="53" spans="1:10" s="4" customFormat="1" ht="90">
      <c r="A53" s="167" t="s">
        <v>70</v>
      </c>
      <c r="B53" s="168" t="s">
        <v>159</v>
      </c>
      <c r="C53" s="149" t="s">
        <v>160</v>
      </c>
      <c r="D53" s="150" t="s">
        <v>122</v>
      </c>
      <c r="E53" s="171"/>
      <c r="F53" s="171"/>
      <c r="G53" s="171"/>
      <c r="H53" s="171"/>
      <c r="I53" s="171">
        <f>SUM(I54:I77)</f>
        <v>225.40639999999993</v>
      </c>
    </row>
    <row r="54" spans="1:10" s="4" customFormat="1" ht="15">
      <c r="A54" s="167"/>
      <c r="B54" s="168"/>
      <c r="C54" s="200" t="s">
        <v>434</v>
      </c>
      <c r="D54" s="150"/>
      <c r="E54" s="171"/>
      <c r="F54" s="171"/>
      <c r="G54" s="171"/>
      <c r="H54" s="171"/>
      <c r="I54" s="173"/>
      <c r="J54" s="173">
        <f>SUM(I55:I66)</f>
        <v>158.33329999999995</v>
      </c>
    </row>
    <row r="55" spans="1:10" s="4" customFormat="1" ht="15">
      <c r="A55" s="166"/>
      <c r="B55" s="166"/>
      <c r="C55" s="186" t="s">
        <v>435</v>
      </c>
      <c r="D55" s="187"/>
      <c r="E55" s="173">
        <f>(2*7.26)+(7.41*2)+(1.2*2)</f>
        <v>31.74</v>
      </c>
      <c r="F55" s="171"/>
      <c r="G55" s="173">
        <v>2.65</v>
      </c>
      <c r="H55" s="171"/>
      <c r="I55" s="172">
        <f t="shared" ref="I55:I66" si="4">PRODUCT(E55:H55)</f>
        <v>84.11099999999999</v>
      </c>
    </row>
    <row r="56" spans="1:10" s="4" customFormat="1" ht="15">
      <c r="A56" s="166"/>
      <c r="B56" s="166"/>
      <c r="C56" s="186" t="s">
        <v>436</v>
      </c>
      <c r="D56" s="187"/>
      <c r="E56" s="173">
        <v>2.75</v>
      </c>
      <c r="F56" s="171"/>
      <c r="G56" s="173">
        <v>2.65</v>
      </c>
      <c r="H56" s="173">
        <v>9</v>
      </c>
      <c r="I56" s="172">
        <f t="shared" si="4"/>
        <v>65.587499999999991</v>
      </c>
    </row>
    <row r="57" spans="1:10" s="4" customFormat="1" ht="15">
      <c r="A57" s="166"/>
      <c r="B57" s="166"/>
      <c r="C57" s="186" t="s">
        <v>423</v>
      </c>
      <c r="D57" s="187"/>
      <c r="E57" s="173">
        <v>2</v>
      </c>
      <c r="F57" s="173"/>
      <c r="G57" s="173">
        <v>1.5</v>
      </c>
      <c r="H57" s="173">
        <v>2</v>
      </c>
      <c r="I57" s="172">
        <f t="shared" si="4"/>
        <v>6</v>
      </c>
    </row>
    <row r="58" spans="1:10" s="4" customFormat="1" ht="15">
      <c r="A58" s="166"/>
      <c r="B58" s="166"/>
      <c r="C58" s="186" t="s">
        <v>425</v>
      </c>
      <c r="D58" s="187"/>
      <c r="E58" s="173">
        <v>7.26</v>
      </c>
      <c r="F58" s="173"/>
      <c r="G58" s="173">
        <v>0.74</v>
      </c>
      <c r="H58" s="173">
        <v>2</v>
      </c>
      <c r="I58" s="172">
        <f t="shared" si="4"/>
        <v>10.7448</v>
      </c>
    </row>
    <row r="59" spans="1:10" s="4" customFormat="1" ht="15">
      <c r="A59" s="166"/>
      <c r="B59" s="166"/>
      <c r="C59" s="186" t="s">
        <v>424</v>
      </c>
      <c r="D59" s="187"/>
      <c r="E59" s="173">
        <v>1.2</v>
      </c>
      <c r="F59" s="173"/>
      <c r="G59" s="173">
        <v>0.51</v>
      </c>
      <c r="H59" s="173">
        <v>2</v>
      </c>
      <c r="I59" s="172">
        <f t="shared" si="4"/>
        <v>1.224</v>
      </c>
    </row>
    <row r="60" spans="1:10" s="4" customFormat="1" ht="15">
      <c r="A60" s="166"/>
      <c r="B60" s="166"/>
      <c r="C60" s="186" t="s">
        <v>433</v>
      </c>
      <c r="D60" s="187"/>
      <c r="E60" s="173">
        <v>2.75</v>
      </c>
      <c r="F60" s="173"/>
      <c r="G60" s="173">
        <f>0.74/2</f>
        <v>0.37</v>
      </c>
      <c r="H60" s="173">
        <v>6</v>
      </c>
      <c r="I60" s="172">
        <f t="shared" si="4"/>
        <v>6.1050000000000004</v>
      </c>
    </row>
    <row r="61" spans="1:10" s="4" customFormat="1" ht="15">
      <c r="A61" s="166"/>
      <c r="B61" s="166"/>
      <c r="C61" s="186" t="s">
        <v>426</v>
      </c>
      <c r="D61" s="187"/>
      <c r="E61" s="173">
        <v>5.65</v>
      </c>
      <c r="F61" s="173"/>
      <c r="G61" s="173">
        <f>0.74/2</f>
        <v>0.37</v>
      </c>
      <c r="H61" s="173">
        <v>2</v>
      </c>
      <c r="I61" s="172">
        <f t="shared" si="4"/>
        <v>4.181</v>
      </c>
    </row>
    <row r="62" spans="1:10" s="4" customFormat="1" ht="15">
      <c r="A62" s="166"/>
      <c r="B62" s="166"/>
      <c r="C62" s="186" t="s">
        <v>428</v>
      </c>
      <c r="D62" s="187"/>
      <c r="E62" s="173">
        <v>-0.8</v>
      </c>
      <c r="F62" s="173"/>
      <c r="G62" s="173">
        <v>2.1</v>
      </c>
      <c r="H62" s="173">
        <v>3</v>
      </c>
      <c r="I62" s="172">
        <f t="shared" si="4"/>
        <v>-5.0400000000000009</v>
      </c>
    </row>
    <row r="63" spans="1:10" s="4" customFormat="1" ht="15">
      <c r="A63" s="166"/>
      <c r="B63" s="166"/>
      <c r="C63" s="186" t="s">
        <v>429</v>
      </c>
      <c r="D63" s="187"/>
      <c r="E63" s="173">
        <v>-0.7</v>
      </c>
      <c r="F63" s="173"/>
      <c r="G63" s="173">
        <v>2.1</v>
      </c>
      <c r="H63" s="173">
        <v>4</v>
      </c>
      <c r="I63" s="172">
        <f t="shared" si="4"/>
        <v>-5.88</v>
      </c>
    </row>
    <row r="64" spans="1:10" s="4" customFormat="1" ht="15">
      <c r="A64" s="166"/>
      <c r="B64" s="166"/>
      <c r="C64" s="186" t="s">
        <v>430</v>
      </c>
      <c r="D64" s="187"/>
      <c r="E64" s="173">
        <v>-0.6</v>
      </c>
      <c r="F64" s="173"/>
      <c r="G64" s="173">
        <v>2.1</v>
      </c>
      <c r="H64" s="173">
        <v>2</v>
      </c>
      <c r="I64" s="172">
        <f t="shared" si="4"/>
        <v>-2.52</v>
      </c>
    </row>
    <row r="65" spans="1:10" s="4" customFormat="1" ht="15">
      <c r="A65" s="166"/>
      <c r="B65" s="166"/>
      <c r="C65" s="186" t="s">
        <v>431</v>
      </c>
      <c r="D65" s="187"/>
      <c r="E65" s="173">
        <v>-1.5</v>
      </c>
      <c r="F65" s="173"/>
      <c r="G65" s="173">
        <v>1</v>
      </c>
      <c r="H65" s="173">
        <v>4</v>
      </c>
      <c r="I65" s="172">
        <f t="shared" si="4"/>
        <v>-6</v>
      </c>
    </row>
    <row r="66" spans="1:10" s="25" customFormat="1" ht="15">
      <c r="A66" s="180"/>
      <c r="B66" s="180"/>
      <c r="C66" s="181" t="s">
        <v>432</v>
      </c>
      <c r="D66" s="182"/>
      <c r="E66" s="172">
        <v>-0.6</v>
      </c>
      <c r="F66" s="172"/>
      <c r="G66" s="172">
        <v>0.3</v>
      </c>
      <c r="H66" s="172">
        <v>1</v>
      </c>
      <c r="I66" s="172">
        <f t="shared" si="4"/>
        <v>-0.18</v>
      </c>
      <c r="J66" s="26"/>
    </row>
    <row r="67" spans="1:10" s="25" customFormat="1" ht="15">
      <c r="A67" s="180"/>
      <c r="B67" s="180"/>
      <c r="C67" s="200" t="s">
        <v>437</v>
      </c>
      <c r="D67" s="182"/>
      <c r="E67" s="172"/>
      <c r="F67" s="172"/>
      <c r="G67" s="172"/>
      <c r="H67" s="172"/>
      <c r="I67" s="172"/>
      <c r="J67" s="26">
        <f>SUM(I68:I76)</f>
        <v>67.073099999999982</v>
      </c>
    </row>
    <row r="68" spans="1:10" s="25" customFormat="1" ht="15">
      <c r="A68" s="180"/>
      <c r="B68" s="180"/>
      <c r="C68" s="55" t="s">
        <v>438</v>
      </c>
      <c r="D68" s="182"/>
      <c r="E68" s="172">
        <v>7.56</v>
      </c>
      <c r="F68" s="172"/>
      <c r="G68" s="172">
        <v>2.73</v>
      </c>
      <c r="H68" s="172">
        <v>2</v>
      </c>
      <c r="I68" s="172">
        <f t="shared" ref="I68:I76" si="5">PRODUCT(E68:H68)</f>
        <v>41.2776</v>
      </c>
      <c r="J68" s="26"/>
    </row>
    <row r="69" spans="1:10" s="25" customFormat="1" ht="15">
      <c r="A69" s="180"/>
      <c r="B69" s="180"/>
      <c r="C69" s="55" t="s">
        <v>439</v>
      </c>
      <c r="D69" s="182"/>
      <c r="E69" s="172">
        <v>5.95</v>
      </c>
      <c r="F69" s="172"/>
      <c r="G69" s="172">
        <v>2.73</v>
      </c>
      <c r="H69" s="172">
        <v>2</v>
      </c>
      <c r="I69" s="172">
        <f t="shared" si="5"/>
        <v>32.487000000000002</v>
      </c>
      <c r="J69" s="26"/>
    </row>
    <row r="70" spans="1:10" s="25" customFormat="1" ht="15">
      <c r="A70" s="180"/>
      <c r="B70" s="180"/>
      <c r="C70" s="55" t="s">
        <v>440</v>
      </c>
      <c r="D70" s="182"/>
      <c r="E70" s="172">
        <v>5.65</v>
      </c>
      <c r="F70" s="172"/>
      <c r="G70" s="172">
        <f>0.74/2</f>
        <v>0.37</v>
      </c>
      <c r="H70" s="172">
        <v>2</v>
      </c>
      <c r="I70" s="172">
        <f t="shared" si="5"/>
        <v>4.181</v>
      </c>
      <c r="J70" s="26"/>
    </row>
    <row r="71" spans="1:10" s="4" customFormat="1" ht="15">
      <c r="A71" s="166"/>
      <c r="B71" s="166"/>
      <c r="C71" s="186" t="s">
        <v>474</v>
      </c>
      <c r="D71" s="187"/>
      <c r="E71" s="173">
        <f>1.5+1.5+1.75+1.75</f>
        <v>6.5</v>
      </c>
      <c r="F71" s="173"/>
      <c r="G71" s="173">
        <v>0.25</v>
      </c>
      <c r="H71" s="173">
        <v>1</v>
      </c>
      <c r="I71" s="172">
        <f t="shared" si="5"/>
        <v>1.625</v>
      </c>
    </row>
    <row r="72" spans="1:10" s="25" customFormat="1" ht="15">
      <c r="A72" s="180"/>
      <c r="B72" s="180"/>
      <c r="C72" s="55" t="s">
        <v>469</v>
      </c>
      <c r="D72" s="182"/>
      <c r="E72" s="172">
        <v>1.75</v>
      </c>
      <c r="F72" s="172"/>
      <c r="G72" s="172">
        <v>1.2</v>
      </c>
      <c r="H72" s="172">
        <v>1</v>
      </c>
      <c r="I72" s="172">
        <f t="shared" si="5"/>
        <v>2.1</v>
      </c>
      <c r="J72" s="26"/>
    </row>
    <row r="73" spans="1:10" s="4" customFormat="1" ht="15">
      <c r="A73" s="166"/>
      <c r="B73" s="166"/>
      <c r="C73" s="186" t="s">
        <v>442</v>
      </c>
      <c r="D73" s="187"/>
      <c r="E73" s="173">
        <v>-2.75</v>
      </c>
      <c r="F73" s="173"/>
      <c r="G73" s="173">
        <v>2.4500000000000002</v>
      </c>
      <c r="H73" s="173">
        <v>1</v>
      </c>
      <c r="I73" s="172">
        <f t="shared" si="5"/>
        <v>-6.7375000000000007</v>
      </c>
    </row>
    <row r="74" spans="1:10" s="4" customFormat="1" ht="15">
      <c r="A74" s="166"/>
      <c r="B74" s="166"/>
      <c r="C74" s="186" t="s">
        <v>428</v>
      </c>
      <c r="D74" s="187"/>
      <c r="E74" s="173">
        <v>-0.8</v>
      </c>
      <c r="F74" s="173"/>
      <c r="G74" s="173">
        <v>2.1</v>
      </c>
      <c r="H74" s="173">
        <v>1</v>
      </c>
      <c r="I74" s="172">
        <f t="shared" si="5"/>
        <v>-1.6800000000000002</v>
      </c>
    </row>
    <row r="75" spans="1:10" s="4" customFormat="1" ht="15">
      <c r="A75" s="166"/>
      <c r="B75" s="166"/>
      <c r="C75" s="186" t="s">
        <v>431</v>
      </c>
      <c r="D75" s="187"/>
      <c r="E75" s="173">
        <v>-1.5</v>
      </c>
      <c r="F75" s="173"/>
      <c r="G75" s="173">
        <v>1</v>
      </c>
      <c r="H75" s="173">
        <v>4</v>
      </c>
      <c r="I75" s="172">
        <f t="shared" si="5"/>
        <v>-6</v>
      </c>
    </row>
    <row r="76" spans="1:10" s="25" customFormat="1" ht="15">
      <c r="A76" s="180"/>
      <c r="B76" s="180"/>
      <c r="C76" s="181" t="s">
        <v>432</v>
      </c>
      <c r="D76" s="182"/>
      <c r="E76" s="172">
        <v>-0.6</v>
      </c>
      <c r="F76" s="172"/>
      <c r="G76" s="172">
        <v>0.3</v>
      </c>
      <c r="H76" s="172">
        <v>1</v>
      </c>
      <c r="I76" s="172">
        <f t="shared" si="5"/>
        <v>-0.18</v>
      </c>
      <c r="J76" s="26"/>
    </row>
    <row r="77" spans="1:10" s="4" customFormat="1" ht="15">
      <c r="A77" s="183"/>
      <c r="B77" s="183"/>
      <c r="C77" s="184"/>
      <c r="D77" s="185"/>
      <c r="E77" s="171"/>
      <c r="F77" s="171"/>
      <c r="G77" s="171"/>
      <c r="H77" s="171"/>
      <c r="I77" s="173"/>
    </row>
    <row r="78" spans="1:10" s="4" customFormat="1" ht="60">
      <c r="A78" s="167" t="s">
        <v>161</v>
      </c>
      <c r="B78" s="168" t="s">
        <v>162</v>
      </c>
      <c r="C78" s="149" t="s">
        <v>163</v>
      </c>
      <c r="D78" s="150" t="s">
        <v>122</v>
      </c>
      <c r="E78" s="171"/>
      <c r="F78" s="171"/>
      <c r="G78" s="171"/>
      <c r="H78" s="171"/>
      <c r="I78" s="171">
        <f>SUM(I79:I85)</f>
        <v>38.1</v>
      </c>
    </row>
    <row r="79" spans="1:10" s="4" customFormat="1" ht="15">
      <c r="A79" s="167"/>
      <c r="B79" s="168"/>
      <c r="C79" s="55" t="s">
        <v>447</v>
      </c>
      <c r="D79" s="56"/>
      <c r="E79" s="173">
        <v>3.53</v>
      </c>
      <c r="F79" s="173">
        <v>2.75</v>
      </c>
      <c r="G79" s="173"/>
      <c r="H79" s="173"/>
      <c r="I79" s="172">
        <f t="shared" ref="I79:I84" si="6">PRODUCT(E79:H79)</f>
        <v>9.7074999999999996</v>
      </c>
    </row>
    <row r="80" spans="1:10" s="4" customFormat="1" ht="15">
      <c r="A80" s="167"/>
      <c r="B80" s="168"/>
      <c r="C80" s="55" t="s">
        <v>448</v>
      </c>
      <c r="D80" s="56"/>
      <c r="E80" s="173">
        <v>2.38</v>
      </c>
      <c r="F80" s="173">
        <v>2.75</v>
      </c>
      <c r="G80" s="173"/>
      <c r="H80" s="173"/>
      <c r="I80" s="172">
        <f t="shared" si="6"/>
        <v>6.5449999999999999</v>
      </c>
    </row>
    <row r="81" spans="1:10" s="4" customFormat="1" ht="15">
      <c r="A81" s="167"/>
      <c r="B81" s="168"/>
      <c r="C81" s="55" t="s">
        <v>449</v>
      </c>
      <c r="D81" s="56"/>
      <c r="E81" s="173">
        <v>1.05</v>
      </c>
      <c r="F81" s="173">
        <v>2.75</v>
      </c>
      <c r="G81" s="173"/>
      <c r="H81" s="173"/>
      <c r="I81" s="172">
        <f t="shared" si="6"/>
        <v>2.8875000000000002</v>
      </c>
    </row>
    <row r="82" spans="1:10" s="4" customFormat="1" ht="15">
      <c r="A82" s="167"/>
      <c r="B82" s="168"/>
      <c r="C82" s="55" t="s">
        <v>450</v>
      </c>
      <c r="D82" s="56"/>
      <c r="E82" s="173">
        <v>2.88</v>
      </c>
      <c r="F82" s="173">
        <v>2.75</v>
      </c>
      <c r="G82" s="173"/>
      <c r="H82" s="173">
        <v>2</v>
      </c>
      <c r="I82" s="172">
        <f t="shared" si="6"/>
        <v>15.84</v>
      </c>
    </row>
    <row r="83" spans="1:10" s="25" customFormat="1" ht="15">
      <c r="A83" s="180"/>
      <c r="B83" s="180"/>
      <c r="C83" s="181" t="s">
        <v>451</v>
      </c>
      <c r="D83" s="182"/>
      <c r="E83" s="172">
        <v>1.75</v>
      </c>
      <c r="F83" s="172">
        <v>1.2</v>
      </c>
      <c r="G83" s="172"/>
      <c r="H83" s="172"/>
      <c r="I83" s="172">
        <f t="shared" si="6"/>
        <v>2.1</v>
      </c>
      <c r="J83" s="26"/>
    </row>
    <row r="84" spans="1:10" s="25" customFormat="1" ht="15">
      <c r="A84" s="180"/>
      <c r="B84" s="180"/>
      <c r="C84" s="181" t="s">
        <v>452</v>
      </c>
      <c r="D84" s="182"/>
      <c r="E84" s="172">
        <v>0.85</v>
      </c>
      <c r="F84" s="172">
        <v>1.2</v>
      </c>
      <c r="G84" s="172"/>
      <c r="H84" s="172"/>
      <c r="I84" s="172">
        <f t="shared" si="6"/>
        <v>1.02</v>
      </c>
      <c r="J84" s="26"/>
    </row>
    <row r="85" spans="1:10" s="4" customFormat="1" ht="15">
      <c r="A85" s="183"/>
      <c r="B85" s="183"/>
      <c r="C85" s="184"/>
      <c r="D85" s="185"/>
      <c r="E85" s="171"/>
      <c r="F85" s="171"/>
      <c r="G85" s="171"/>
      <c r="H85" s="171"/>
      <c r="I85" s="173"/>
    </row>
    <row r="86" spans="1:10" s="4" customFormat="1" ht="60">
      <c r="A86" s="167" t="s">
        <v>164</v>
      </c>
      <c r="B86" s="168" t="s">
        <v>288</v>
      </c>
      <c r="C86" s="175" t="s">
        <v>289</v>
      </c>
      <c r="D86" s="150" t="s">
        <v>122</v>
      </c>
      <c r="E86" s="171"/>
      <c r="F86" s="171"/>
      <c r="G86" s="171"/>
      <c r="H86" s="171"/>
      <c r="I86" s="171">
        <f>SUM(I87:I96)</f>
        <v>39.375</v>
      </c>
    </row>
    <row r="87" spans="1:10" s="4" customFormat="1" ht="15">
      <c r="A87" s="167"/>
      <c r="B87" s="168"/>
      <c r="C87" s="55" t="s">
        <v>447</v>
      </c>
      <c r="D87" s="56"/>
      <c r="E87" s="173">
        <v>3.53</v>
      </c>
      <c r="F87" s="173">
        <v>2.75</v>
      </c>
      <c r="G87" s="173"/>
      <c r="H87" s="173"/>
      <c r="I87" s="172">
        <f t="shared" ref="I87:I95" si="7">PRODUCT(E87:H87)</f>
        <v>9.7074999999999996</v>
      </c>
    </row>
    <row r="88" spans="1:10" s="4" customFormat="1" ht="15">
      <c r="A88" s="167"/>
      <c r="B88" s="168"/>
      <c r="C88" s="55" t="s">
        <v>448</v>
      </c>
      <c r="D88" s="56"/>
      <c r="E88" s="173">
        <v>2.38</v>
      </c>
      <c r="F88" s="173">
        <v>2.75</v>
      </c>
      <c r="G88" s="173"/>
      <c r="H88" s="173"/>
      <c r="I88" s="172">
        <f t="shared" si="7"/>
        <v>6.5449999999999999</v>
      </c>
    </row>
    <row r="89" spans="1:10" s="4" customFormat="1" ht="15">
      <c r="A89" s="167"/>
      <c r="B89" s="168"/>
      <c r="C89" s="55" t="s">
        <v>449</v>
      </c>
      <c r="D89" s="56"/>
      <c r="E89" s="173">
        <v>1.2</v>
      </c>
      <c r="F89" s="173">
        <v>2.75</v>
      </c>
      <c r="G89" s="173"/>
      <c r="H89" s="173"/>
      <c r="I89" s="172">
        <f t="shared" si="7"/>
        <v>3.3</v>
      </c>
    </row>
    <row r="90" spans="1:10" s="4" customFormat="1" ht="15">
      <c r="A90" s="167"/>
      <c r="B90" s="168"/>
      <c r="C90" s="55" t="s">
        <v>450</v>
      </c>
      <c r="D90" s="56"/>
      <c r="E90" s="173">
        <v>2.88</v>
      </c>
      <c r="F90" s="173">
        <v>2.75</v>
      </c>
      <c r="G90" s="173"/>
      <c r="H90" s="173">
        <v>2</v>
      </c>
      <c r="I90" s="172">
        <f t="shared" si="7"/>
        <v>15.84</v>
      </c>
    </row>
    <row r="91" spans="1:10" s="25" customFormat="1" ht="15">
      <c r="A91" s="180"/>
      <c r="B91" s="180"/>
      <c r="C91" s="181" t="s">
        <v>451</v>
      </c>
      <c r="D91" s="182"/>
      <c r="E91" s="172">
        <v>1.75</v>
      </c>
      <c r="F91" s="172">
        <v>1.2</v>
      </c>
      <c r="G91" s="172"/>
      <c r="H91" s="172"/>
      <c r="I91" s="172">
        <f t="shared" si="7"/>
        <v>2.1</v>
      </c>
      <c r="J91" s="26"/>
    </row>
    <row r="92" spans="1:10" s="25" customFormat="1" ht="15">
      <c r="A92" s="180"/>
      <c r="B92" s="180"/>
      <c r="C92" s="181" t="s">
        <v>452</v>
      </c>
      <c r="D92" s="182"/>
      <c r="E92" s="172">
        <v>1</v>
      </c>
      <c r="F92" s="172">
        <v>1.2</v>
      </c>
      <c r="G92" s="172"/>
      <c r="H92" s="172"/>
      <c r="I92" s="172">
        <f t="shared" si="7"/>
        <v>1.2</v>
      </c>
      <c r="J92" s="26"/>
    </row>
    <row r="93" spans="1:10" s="25" customFormat="1" ht="15">
      <c r="A93" s="180"/>
      <c r="B93" s="180"/>
      <c r="C93" s="181" t="s">
        <v>454</v>
      </c>
      <c r="D93" s="182"/>
      <c r="E93" s="172">
        <v>0.8</v>
      </c>
      <c r="F93" s="172">
        <v>0.15</v>
      </c>
      <c r="G93" s="172"/>
      <c r="H93" s="172">
        <v>4</v>
      </c>
      <c r="I93" s="172">
        <f t="shared" si="7"/>
        <v>0.48</v>
      </c>
      <c r="J93" s="26"/>
    </row>
    <row r="94" spans="1:10" s="25" customFormat="1" ht="15">
      <c r="A94" s="180"/>
      <c r="B94" s="180"/>
      <c r="C94" s="181" t="s">
        <v>453</v>
      </c>
      <c r="D94" s="182"/>
      <c r="E94" s="172">
        <v>0.6</v>
      </c>
      <c r="F94" s="172">
        <v>0.15</v>
      </c>
      <c r="G94" s="172"/>
      <c r="H94" s="172">
        <v>1</v>
      </c>
      <c r="I94" s="172">
        <f t="shared" si="7"/>
        <v>0.09</v>
      </c>
      <c r="J94" s="26"/>
    </row>
    <row r="95" spans="1:10" s="25" customFormat="1" ht="15">
      <c r="A95" s="180"/>
      <c r="B95" s="180"/>
      <c r="C95" s="181"/>
      <c r="D95" s="182"/>
      <c r="E95" s="172">
        <v>0.75</v>
      </c>
      <c r="F95" s="172">
        <v>0.15</v>
      </c>
      <c r="G95" s="172"/>
      <c r="H95" s="172"/>
      <c r="I95" s="172">
        <f t="shared" si="7"/>
        <v>0.11249999999999999</v>
      </c>
      <c r="J95" s="26"/>
    </row>
    <row r="96" spans="1:10" s="4" customFormat="1" ht="15">
      <c r="A96" s="183"/>
      <c r="B96" s="183"/>
      <c r="C96" s="184"/>
      <c r="D96" s="185"/>
      <c r="E96" s="171"/>
      <c r="F96" s="171"/>
      <c r="G96" s="171"/>
      <c r="H96" s="171"/>
      <c r="I96" s="173"/>
    </row>
    <row r="97" spans="1:10" s="4" customFormat="1" ht="60">
      <c r="A97" s="167" t="s">
        <v>165</v>
      </c>
      <c r="B97" s="168" t="s">
        <v>166</v>
      </c>
      <c r="C97" s="169" t="s">
        <v>167</v>
      </c>
      <c r="D97" s="150" t="s">
        <v>126</v>
      </c>
      <c r="E97" s="171"/>
      <c r="F97" s="171"/>
      <c r="G97" s="171"/>
      <c r="H97" s="171"/>
      <c r="I97" s="171">
        <f>SUM(I98:I99)</f>
        <v>0.77814000000000005</v>
      </c>
    </row>
    <row r="98" spans="1:10" s="25" customFormat="1" ht="15">
      <c r="A98" s="180"/>
      <c r="B98" s="180"/>
      <c r="C98" s="191"/>
      <c r="D98" s="182"/>
      <c r="E98" s="172">
        <v>8.4600000000000009</v>
      </c>
      <c r="F98" s="172">
        <v>0.45</v>
      </c>
      <c r="G98" s="172">
        <v>0.06</v>
      </c>
      <c r="H98" s="172">
        <v>2</v>
      </c>
      <c r="I98" s="172">
        <f>PRODUCT(E98:H98)</f>
        <v>0.45684000000000002</v>
      </c>
      <c r="J98" s="26"/>
    </row>
    <row r="99" spans="1:10" s="25" customFormat="1" ht="15">
      <c r="A99" s="180"/>
      <c r="B99" s="180"/>
      <c r="C99" s="181"/>
      <c r="D99" s="182"/>
      <c r="E99" s="172">
        <v>5.95</v>
      </c>
      <c r="F99" s="172">
        <v>0.45</v>
      </c>
      <c r="G99" s="172">
        <v>0.06</v>
      </c>
      <c r="H99" s="172">
        <v>2</v>
      </c>
      <c r="I99" s="172">
        <f>PRODUCT(E99:H99)</f>
        <v>0.32130000000000003</v>
      </c>
      <c r="J99" s="26"/>
    </row>
    <row r="100" spans="1:10" s="4" customFormat="1" ht="15">
      <c r="A100" s="183"/>
      <c r="B100" s="183"/>
      <c r="C100" s="184"/>
      <c r="D100" s="185"/>
      <c r="E100" s="171"/>
      <c r="F100" s="171"/>
      <c r="G100" s="171"/>
      <c r="H100" s="171"/>
      <c r="I100" s="173"/>
    </row>
    <row r="101" spans="1:10" s="6" customFormat="1" ht="15">
      <c r="A101" s="63" t="s">
        <v>71</v>
      </c>
      <c r="B101" s="68"/>
      <c r="C101" s="64" t="s">
        <v>75</v>
      </c>
      <c r="D101" s="70"/>
      <c r="E101" s="165"/>
      <c r="F101" s="165"/>
      <c r="G101" s="165"/>
      <c r="H101" s="165"/>
      <c r="I101" s="165"/>
    </row>
    <row r="102" spans="1:10" s="4" customFormat="1" ht="75">
      <c r="A102" s="167" t="s">
        <v>72</v>
      </c>
      <c r="B102" s="168" t="s">
        <v>168</v>
      </c>
      <c r="C102" s="176" t="s">
        <v>169</v>
      </c>
      <c r="D102" s="150" t="s">
        <v>56</v>
      </c>
      <c r="E102" s="174"/>
      <c r="F102" s="174"/>
      <c r="G102" s="174"/>
      <c r="H102" s="174"/>
      <c r="I102" s="174">
        <f>SUM(I103:I104)</f>
        <v>1</v>
      </c>
    </row>
    <row r="103" spans="1:10" s="25" customFormat="1" ht="15">
      <c r="A103" s="180"/>
      <c r="B103" s="180"/>
      <c r="C103" s="181"/>
      <c r="D103" s="182"/>
      <c r="E103" s="172"/>
      <c r="F103" s="172"/>
      <c r="G103" s="172"/>
      <c r="H103" s="172">
        <v>1</v>
      </c>
      <c r="I103" s="172">
        <f>PRODUCT(E103:H103)</f>
        <v>1</v>
      </c>
      <c r="J103" s="26"/>
    </row>
    <row r="104" spans="1:10" s="4" customFormat="1" ht="15">
      <c r="A104" s="183"/>
      <c r="B104" s="183"/>
      <c r="C104" s="184"/>
      <c r="D104" s="185"/>
      <c r="E104" s="171"/>
      <c r="F104" s="171"/>
      <c r="G104" s="171"/>
      <c r="H104" s="171"/>
      <c r="I104" s="173"/>
    </row>
    <row r="105" spans="1:10" s="4" customFormat="1" ht="60">
      <c r="A105" s="167" t="s">
        <v>73</v>
      </c>
      <c r="B105" s="167" t="s">
        <v>580</v>
      </c>
      <c r="C105" s="169" t="s">
        <v>581</v>
      </c>
      <c r="D105" s="150" t="s">
        <v>56</v>
      </c>
      <c r="E105" s="174"/>
      <c r="F105" s="174"/>
      <c r="G105" s="174"/>
      <c r="H105" s="174"/>
      <c r="I105" s="174">
        <f>I106</f>
        <v>1</v>
      </c>
    </row>
    <row r="106" spans="1:10" s="25" customFormat="1" ht="15">
      <c r="A106" s="166"/>
      <c r="B106" s="166"/>
      <c r="C106" s="186"/>
      <c r="D106" s="189"/>
      <c r="E106" s="172"/>
      <c r="F106" s="174"/>
      <c r="G106" s="174"/>
      <c r="H106" s="172">
        <v>1</v>
      </c>
      <c r="I106" s="172">
        <f>PRODUCT(E106:H106)</f>
        <v>1</v>
      </c>
    </row>
    <row r="107" spans="1:10" s="4" customFormat="1" ht="15">
      <c r="A107" s="183"/>
      <c r="B107" s="183"/>
      <c r="C107" s="184"/>
      <c r="D107" s="185"/>
      <c r="E107" s="171"/>
      <c r="F107" s="171"/>
      <c r="G107" s="171"/>
      <c r="H107" s="171"/>
      <c r="I107" s="173"/>
    </row>
    <row r="108" spans="1:10" s="4" customFormat="1" ht="60">
      <c r="A108" s="167" t="s">
        <v>99</v>
      </c>
      <c r="B108" s="168" t="s">
        <v>602</v>
      </c>
      <c r="C108" s="176" t="s">
        <v>603</v>
      </c>
      <c r="D108" s="150" t="s">
        <v>56</v>
      </c>
      <c r="E108" s="174"/>
      <c r="F108" s="174"/>
      <c r="G108" s="174"/>
      <c r="H108" s="174"/>
      <c r="I108" s="174">
        <f>SUM(I109:I110)</f>
        <v>2</v>
      </c>
    </row>
    <row r="109" spans="1:10" s="25" customFormat="1" ht="15">
      <c r="A109" s="166"/>
      <c r="B109" s="166"/>
      <c r="C109" s="186" t="s">
        <v>455</v>
      </c>
      <c r="D109" s="201"/>
      <c r="E109" s="172"/>
      <c r="F109" s="172"/>
      <c r="G109" s="172"/>
      <c r="H109" s="172">
        <v>2</v>
      </c>
      <c r="I109" s="172">
        <f>PRODUCT(E109:H109)</f>
        <v>2</v>
      </c>
    </row>
    <row r="110" spans="1:10" s="4" customFormat="1" ht="15">
      <c r="A110" s="183"/>
      <c r="B110" s="183"/>
      <c r="C110" s="184"/>
      <c r="D110" s="185"/>
      <c r="E110" s="171"/>
      <c r="F110" s="171"/>
      <c r="G110" s="171"/>
      <c r="H110" s="171"/>
      <c r="I110" s="173"/>
    </row>
    <row r="111" spans="1:10" s="4" customFormat="1" ht="60">
      <c r="A111" s="167" t="s">
        <v>103</v>
      </c>
      <c r="B111" s="168" t="s">
        <v>170</v>
      </c>
      <c r="C111" s="169" t="s">
        <v>171</v>
      </c>
      <c r="D111" s="150" t="s">
        <v>56</v>
      </c>
      <c r="E111" s="174"/>
      <c r="F111" s="174"/>
      <c r="G111" s="174"/>
      <c r="H111" s="174"/>
      <c r="I111" s="174">
        <f>SUM(I112:I112)</f>
        <v>2</v>
      </c>
    </row>
    <row r="112" spans="1:10" s="25" customFormat="1" ht="15">
      <c r="A112" s="180"/>
      <c r="B112" s="180"/>
      <c r="C112" s="181"/>
      <c r="D112" s="182"/>
      <c r="E112" s="172"/>
      <c r="F112" s="172"/>
      <c r="G112" s="172"/>
      <c r="H112" s="172">
        <v>2</v>
      </c>
      <c r="I112" s="172">
        <f>PRODUCT(E112:H112)</f>
        <v>2</v>
      </c>
      <c r="J112" s="26"/>
    </row>
    <row r="113" spans="1:10" s="4" customFormat="1" ht="15">
      <c r="A113" s="183"/>
      <c r="B113" s="183"/>
      <c r="C113" s="184"/>
      <c r="D113" s="185"/>
      <c r="E113" s="171"/>
      <c r="F113" s="171"/>
      <c r="G113" s="171"/>
      <c r="H113" s="171"/>
      <c r="I113" s="173"/>
    </row>
    <row r="114" spans="1:10" s="4" customFormat="1" ht="60">
      <c r="A114" s="167" t="s">
        <v>172</v>
      </c>
      <c r="B114" s="167" t="s">
        <v>588</v>
      </c>
      <c r="C114" s="169" t="s">
        <v>589</v>
      </c>
      <c r="D114" s="150" t="s">
        <v>56</v>
      </c>
      <c r="E114" s="174"/>
      <c r="F114" s="174"/>
      <c r="G114" s="174"/>
      <c r="H114" s="174"/>
      <c r="I114" s="174">
        <f>SUM(I115:I115)</f>
        <v>2</v>
      </c>
    </row>
    <row r="115" spans="1:10" s="25" customFormat="1" ht="15">
      <c r="A115" s="180"/>
      <c r="B115" s="180"/>
      <c r="C115" s="181"/>
      <c r="D115" s="182"/>
      <c r="E115" s="172"/>
      <c r="F115" s="172"/>
      <c r="G115" s="172"/>
      <c r="H115" s="172">
        <v>2</v>
      </c>
      <c r="I115" s="172">
        <f>PRODUCT(E115:H115)</f>
        <v>2</v>
      </c>
      <c r="J115" s="26"/>
    </row>
    <row r="116" spans="1:10" s="4" customFormat="1" ht="15">
      <c r="A116" s="183"/>
      <c r="B116" s="183"/>
      <c r="C116" s="184"/>
      <c r="D116" s="185"/>
      <c r="E116" s="171"/>
      <c r="F116" s="171"/>
      <c r="G116" s="171"/>
      <c r="H116" s="171"/>
      <c r="I116" s="173"/>
    </row>
    <row r="117" spans="1:10" s="4" customFormat="1" ht="60">
      <c r="A117" s="167" t="s">
        <v>173</v>
      </c>
      <c r="B117" s="168" t="s">
        <v>174</v>
      </c>
      <c r="C117" s="169" t="s">
        <v>175</v>
      </c>
      <c r="D117" s="150" t="s">
        <v>56</v>
      </c>
      <c r="E117" s="174"/>
      <c r="F117" s="174"/>
      <c r="G117" s="174"/>
      <c r="H117" s="174"/>
      <c r="I117" s="174">
        <f>SUM(I118:I119)</f>
        <v>2</v>
      </c>
    </row>
    <row r="118" spans="1:10" s="25" customFormat="1" ht="15">
      <c r="A118" s="180"/>
      <c r="B118" s="180"/>
      <c r="C118" s="181"/>
      <c r="D118" s="182"/>
      <c r="E118" s="172"/>
      <c r="F118" s="172"/>
      <c r="G118" s="172"/>
      <c r="H118" s="172">
        <v>2</v>
      </c>
      <c r="I118" s="172">
        <f>PRODUCT(E118:H118)</f>
        <v>2</v>
      </c>
      <c r="J118" s="26"/>
    </row>
    <row r="119" spans="1:10" s="4" customFormat="1" ht="15">
      <c r="A119" s="183"/>
      <c r="B119" s="183"/>
      <c r="C119" s="184"/>
      <c r="D119" s="185"/>
      <c r="E119" s="171"/>
      <c r="F119" s="171"/>
      <c r="G119" s="171"/>
      <c r="H119" s="171"/>
      <c r="I119" s="173"/>
    </row>
    <row r="120" spans="1:10" s="4" customFormat="1" ht="60">
      <c r="A120" s="167" t="s">
        <v>176</v>
      </c>
      <c r="B120" s="168" t="s">
        <v>177</v>
      </c>
      <c r="C120" s="149" t="s">
        <v>178</v>
      </c>
      <c r="D120" s="150" t="s">
        <v>56</v>
      </c>
      <c r="E120" s="174"/>
      <c r="F120" s="174"/>
      <c r="G120" s="174"/>
      <c r="H120" s="174"/>
      <c r="I120" s="174">
        <f>SUM(I121:I121)</f>
        <v>1</v>
      </c>
    </row>
    <row r="121" spans="1:10" s="25" customFormat="1" ht="15">
      <c r="A121" s="180"/>
      <c r="B121" s="180"/>
      <c r="C121" s="181"/>
      <c r="D121" s="182"/>
      <c r="E121" s="172"/>
      <c r="F121" s="172"/>
      <c r="G121" s="172"/>
      <c r="H121" s="172">
        <v>1</v>
      </c>
      <c r="I121" s="172">
        <f>PRODUCT(E121:H121)</f>
        <v>1</v>
      </c>
      <c r="J121" s="26"/>
    </row>
    <row r="122" spans="1:10" s="4" customFormat="1" ht="15">
      <c r="A122" s="183"/>
      <c r="B122" s="183"/>
      <c r="C122" s="184"/>
      <c r="D122" s="185"/>
      <c r="E122" s="171"/>
      <c r="F122" s="171"/>
      <c r="G122" s="171"/>
      <c r="H122" s="171"/>
      <c r="I122" s="173"/>
    </row>
    <row r="123" spans="1:10" s="4" customFormat="1" ht="60">
      <c r="A123" s="167" t="s">
        <v>179</v>
      </c>
      <c r="B123" s="168" t="s">
        <v>274</v>
      </c>
      <c r="C123" s="149" t="s">
        <v>275</v>
      </c>
      <c r="D123" s="150" t="s">
        <v>56</v>
      </c>
      <c r="E123" s="174"/>
      <c r="F123" s="174"/>
      <c r="G123" s="174"/>
      <c r="H123" s="174"/>
      <c r="I123" s="174">
        <f>SUM(I124:I124)</f>
        <v>2</v>
      </c>
    </row>
    <row r="124" spans="1:10" s="25" customFormat="1" ht="15">
      <c r="A124" s="180"/>
      <c r="B124" s="180"/>
      <c r="C124" s="181"/>
      <c r="D124" s="182"/>
      <c r="E124" s="172"/>
      <c r="F124" s="172"/>
      <c r="G124" s="172"/>
      <c r="H124" s="172">
        <v>2</v>
      </c>
      <c r="I124" s="172">
        <f>PRODUCT(E124:H124)</f>
        <v>2</v>
      </c>
      <c r="J124" s="26"/>
    </row>
    <row r="125" spans="1:10" s="4" customFormat="1" ht="15">
      <c r="A125" s="183"/>
      <c r="B125" s="183"/>
      <c r="C125" s="184"/>
      <c r="D125" s="185"/>
      <c r="E125" s="171"/>
      <c r="F125" s="171"/>
      <c r="G125" s="171"/>
      <c r="H125" s="171"/>
      <c r="I125" s="173"/>
    </row>
    <row r="126" spans="1:10" s="4" customFormat="1" ht="45">
      <c r="A126" s="167" t="s">
        <v>182</v>
      </c>
      <c r="B126" s="168" t="s">
        <v>180</v>
      </c>
      <c r="C126" s="169" t="s">
        <v>181</v>
      </c>
      <c r="D126" s="150" t="s">
        <v>122</v>
      </c>
      <c r="E126" s="174"/>
      <c r="F126" s="174"/>
      <c r="G126" s="174"/>
      <c r="H126" s="174"/>
      <c r="I126" s="174">
        <f>SUM(I127:I128)</f>
        <v>6.18</v>
      </c>
    </row>
    <row r="127" spans="1:10" s="25" customFormat="1" ht="15">
      <c r="A127" s="166"/>
      <c r="B127" s="166"/>
      <c r="C127" s="186"/>
      <c r="D127" s="189"/>
      <c r="E127" s="172">
        <v>1.5</v>
      </c>
      <c r="F127" s="172">
        <v>1</v>
      </c>
      <c r="G127" s="172"/>
      <c r="H127" s="172">
        <v>4</v>
      </c>
      <c r="I127" s="172">
        <f>PRODUCT(E127:H127)</f>
        <v>6</v>
      </c>
    </row>
    <row r="128" spans="1:10" s="25" customFormat="1" ht="15">
      <c r="A128" s="180"/>
      <c r="B128" s="180"/>
      <c r="C128" s="181"/>
      <c r="D128" s="182"/>
      <c r="E128" s="172">
        <v>0.6</v>
      </c>
      <c r="F128" s="172">
        <v>0.3</v>
      </c>
      <c r="G128" s="172"/>
      <c r="H128" s="172">
        <v>1</v>
      </c>
      <c r="I128" s="172">
        <f>PRODUCT(E128:H128)</f>
        <v>0.18</v>
      </c>
      <c r="J128" s="26"/>
    </row>
    <row r="129" spans="1:10" s="4" customFormat="1" ht="15">
      <c r="A129" s="183"/>
      <c r="B129" s="183"/>
      <c r="C129" s="184"/>
      <c r="D129" s="185"/>
      <c r="E129" s="171"/>
      <c r="F129" s="171"/>
      <c r="G129" s="171"/>
      <c r="H129" s="171"/>
      <c r="I129" s="173"/>
    </row>
    <row r="130" spans="1:10" s="4" customFormat="1" ht="30">
      <c r="A130" s="167" t="s">
        <v>273</v>
      </c>
      <c r="B130" s="167" t="s">
        <v>590</v>
      </c>
      <c r="C130" s="149" t="s">
        <v>591</v>
      </c>
      <c r="D130" s="150" t="s">
        <v>122</v>
      </c>
      <c r="E130" s="174"/>
      <c r="F130" s="174"/>
      <c r="G130" s="174"/>
      <c r="H130" s="174"/>
      <c r="I130" s="174">
        <f>SUM(I131:I132)</f>
        <v>6.18</v>
      </c>
    </row>
    <row r="131" spans="1:10" s="25" customFormat="1" ht="15">
      <c r="A131" s="166"/>
      <c r="B131" s="166"/>
      <c r="C131" s="186"/>
      <c r="D131" s="189"/>
      <c r="E131" s="172">
        <v>1.5</v>
      </c>
      <c r="F131" s="172">
        <v>1</v>
      </c>
      <c r="G131" s="172"/>
      <c r="H131" s="172">
        <v>4</v>
      </c>
      <c r="I131" s="172">
        <f>PRODUCT(E131:H131)</f>
        <v>6</v>
      </c>
    </row>
    <row r="132" spans="1:10" s="25" customFormat="1" ht="15">
      <c r="A132" s="180"/>
      <c r="B132" s="180"/>
      <c r="C132" s="181"/>
      <c r="D132" s="182"/>
      <c r="E132" s="172">
        <v>0.6</v>
      </c>
      <c r="F132" s="172">
        <v>0.3</v>
      </c>
      <c r="G132" s="172"/>
      <c r="H132" s="172">
        <v>1</v>
      </c>
      <c r="I132" s="172">
        <f>PRODUCT(E132:H132)</f>
        <v>0.18</v>
      </c>
      <c r="J132" s="26"/>
    </row>
    <row r="133" spans="1:10" s="4" customFormat="1" ht="15">
      <c r="A133" s="183"/>
      <c r="B133" s="183"/>
      <c r="C133" s="184"/>
      <c r="D133" s="185"/>
      <c r="E133" s="171"/>
      <c r="F133" s="171"/>
      <c r="G133" s="171"/>
      <c r="H133" s="171"/>
      <c r="I133" s="173"/>
    </row>
    <row r="134" spans="1:10" s="6" customFormat="1" ht="30">
      <c r="A134" s="63" t="s">
        <v>74</v>
      </c>
      <c r="B134" s="68"/>
      <c r="C134" s="64" t="s">
        <v>383</v>
      </c>
      <c r="D134" s="70"/>
      <c r="E134" s="165"/>
      <c r="F134" s="165"/>
      <c r="G134" s="165"/>
      <c r="H134" s="165"/>
      <c r="I134" s="165"/>
    </row>
    <row r="135" spans="1:10" s="4" customFormat="1" ht="45">
      <c r="A135" s="167" t="s">
        <v>76</v>
      </c>
      <c r="B135" s="168" t="s">
        <v>183</v>
      </c>
      <c r="C135" s="169" t="s">
        <v>184</v>
      </c>
      <c r="D135" s="150" t="s">
        <v>122</v>
      </c>
      <c r="E135" s="171"/>
      <c r="F135" s="171"/>
      <c r="G135" s="171"/>
      <c r="H135" s="171"/>
      <c r="I135" s="171">
        <f>SUM(I136:I160)</f>
        <v>214.42639999999994</v>
      </c>
    </row>
    <row r="136" spans="1:10" s="4" customFormat="1" ht="15">
      <c r="A136" s="167"/>
      <c r="B136" s="168"/>
      <c r="C136" s="200" t="s">
        <v>434</v>
      </c>
      <c r="D136" s="150"/>
      <c r="E136" s="171"/>
      <c r="F136" s="171"/>
      <c r="G136" s="171"/>
      <c r="H136" s="171"/>
      <c r="I136" s="173"/>
      <c r="J136" s="173">
        <f>SUM(I137:I149)</f>
        <v>160.43329999999995</v>
      </c>
    </row>
    <row r="137" spans="1:10" s="4" customFormat="1" ht="15">
      <c r="A137" s="166"/>
      <c r="B137" s="166"/>
      <c r="C137" s="186" t="s">
        <v>435</v>
      </c>
      <c r="D137" s="187"/>
      <c r="E137" s="173">
        <f>(2*7.26)+(7.41*2)+(1.2*2)</f>
        <v>31.74</v>
      </c>
      <c r="F137" s="171"/>
      <c r="G137" s="173">
        <v>2.65</v>
      </c>
      <c r="H137" s="171"/>
      <c r="I137" s="172">
        <f t="shared" ref="I137:I149" si="8">PRODUCT(E137:H137)</f>
        <v>84.11099999999999</v>
      </c>
    </row>
    <row r="138" spans="1:10" s="4" customFormat="1" ht="15">
      <c r="A138" s="166"/>
      <c r="B138" s="166"/>
      <c r="C138" s="186" t="s">
        <v>436</v>
      </c>
      <c r="D138" s="187"/>
      <c r="E138" s="173">
        <v>2.75</v>
      </c>
      <c r="F138" s="171"/>
      <c r="G138" s="173">
        <v>2.65</v>
      </c>
      <c r="H138" s="173">
        <v>9</v>
      </c>
      <c r="I138" s="172">
        <f t="shared" si="8"/>
        <v>65.587499999999991</v>
      </c>
    </row>
    <row r="139" spans="1:10" s="4" customFormat="1" ht="15">
      <c r="A139" s="166"/>
      <c r="B139" s="166"/>
      <c r="C139" s="186" t="s">
        <v>423</v>
      </c>
      <c r="D139" s="187"/>
      <c r="E139" s="173">
        <v>2</v>
      </c>
      <c r="F139" s="173"/>
      <c r="G139" s="173">
        <v>1.5</v>
      </c>
      <c r="H139" s="173">
        <v>2</v>
      </c>
      <c r="I139" s="172">
        <f t="shared" si="8"/>
        <v>6</v>
      </c>
    </row>
    <row r="140" spans="1:10" s="25" customFormat="1" ht="15">
      <c r="A140" s="180"/>
      <c r="B140" s="180"/>
      <c r="C140" s="55" t="s">
        <v>469</v>
      </c>
      <c r="D140" s="182"/>
      <c r="E140" s="172">
        <v>1.75</v>
      </c>
      <c r="F140" s="172"/>
      <c r="G140" s="172">
        <v>1.2</v>
      </c>
      <c r="H140" s="172">
        <v>1</v>
      </c>
      <c r="I140" s="172">
        <f t="shared" si="8"/>
        <v>2.1</v>
      </c>
      <c r="J140" s="26"/>
    </row>
    <row r="141" spans="1:10" s="4" customFormat="1" ht="15">
      <c r="A141" s="166"/>
      <c r="B141" s="166"/>
      <c r="C141" s="186" t="s">
        <v>425</v>
      </c>
      <c r="D141" s="187"/>
      <c r="E141" s="173">
        <v>7.26</v>
      </c>
      <c r="F141" s="173"/>
      <c r="G141" s="173">
        <v>0.74</v>
      </c>
      <c r="H141" s="173">
        <v>2</v>
      </c>
      <c r="I141" s="172">
        <f t="shared" si="8"/>
        <v>10.7448</v>
      </c>
    </row>
    <row r="142" spans="1:10" s="4" customFormat="1" ht="15">
      <c r="A142" s="166"/>
      <c r="B142" s="166"/>
      <c r="C142" s="186" t="s">
        <v>424</v>
      </c>
      <c r="D142" s="187"/>
      <c r="E142" s="173">
        <v>1.2</v>
      </c>
      <c r="F142" s="173"/>
      <c r="G142" s="173">
        <v>0.51</v>
      </c>
      <c r="H142" s="173">
        <v>2</v>
      </c>
      <c r="I142" s="172">
        <f t="shared" si="8"/>
        <v>1.224</v>
      </c>
    </row>
    <row r="143" spans="1:10" s="4" customFormat="1" ht="15">
      <c r="A143" s="166"/>
      <c r="B143" s="166"/>
      <c r="C143" s="186" t="s">
        <v>433</v>
      </c>
      <c r="D143" s="187"/>
      <c r="E143" s="173">
        <v>2.75</v>
      </c>
      <c r="F143" s="173"/>
      <c r="G143" s="173">
        <f>0.74/2</f>
        <v>0.37</v>
      </c>
      <c r="H143" s="173">
        <v>6</v>
      </c>
      <c r="I143" s="172">
        <f t="shared" si="8"/>
        <v>6.1050000000000004</v>
      </c>
    </row>
    <row r="144" spans="1:10" s="4" customFormat="1" ht="15">
      <c r="A144" s="166"/>
      <c r="B144" s="166"/>
      <c r="C144" s="186" t="s">
        <v>426</v>
      </c>
      <c r="D144" s="187"/>
      <c r="E144" s="173">
        <v>5.65</v>
      </c>
      <c r="F144" s="173"/>
      <c r="G144" s="173">
        <f>0.74/2</f>
        <v>0.37</v>
      </c>
      <c r="H144" s="173">
        <v>2</v>
      </c>
      <c r="I144" s="172">
        <f t="shared" si="8"/>
        <v>4.181</v>
      </c>
    </row>
    <row r="145" spans="1:10" s="4" customFormat="1" ht="15">
      <c r="A145" s="166"/>
      <c r="B145" s="166"/>
      <c r="C145" s="186" t="s">
        <v>428</v>
      </c>
      <c r="D145" s="187"/>
      <c r="E145" s="173">
        <v>-0.8</v>
      </c>
      <c r="F145" s="173"/>
      <c r="G145" s="173">
        <v>2.1</v>
      </c>
      <c r="H145" s="173">
        <v>3</v>
      </c>
      <c r="I145" s="172">
        <f t="shared" si="8"/>
        <v>-5.0400000000000009</v>
      </c>
    </row>
    <row r="146" spans="1:10" s="4" customFormat="1" ht="15">
      <c r="A146" s="166"/>
      <c r="B146" s="166"/>
      <c r="C146" s="186" t="s">
        <v>429</v>
      </c>
      <c r="D146" s="187"/>
      <c r="E146" s="173">
        <v>-0.7</v>
      </c>
      <c r="F146" s="173"/>
      <c r="G146" s="173">
        <v>2.1</v>
      </c>
      <c r="H146" s="173">
        <v>4</v>
      </c>
      <c r="I146" s="172">
        <f t="shared" si="8"/>
        <v>-5.88</v>
      </c>
    </row>
    <row r="147" spans="1:10" s="4" customFormat="1" ht="15">
      <c r="A147" s="166"/>
      <c r="B147" s="166"/>
      <c r="C147" s="186" t="s">
        <v>430</v>
      </c>
      <c r="D147" s="187"/>
      <c r="E147" s="173">
        <v>-0.6</v>
      </c>
      <c r="F147" s="173"/>
      <c r="G147" s="173">
        <v>2.1</v>
      </c>
      <c r="H147" s="173">
        <v>2</v>
      </c>
      <c r="I147" s="172">
        <f t="shared" si="8"/>
        <v>-2.52</v>
      </c>
    </row>
    <row r="148" spans="1:10" s="4" customFormat="1" ht="15">
      <c r="A148" s="166"/>
      <c r="B148" s="166"/>
      <c r="C148" s="186" t="s">
        <v>431</v>
      </c>
      <c r="D148" s="187"/>
      <c r="E148" s="173">
        <v>-1.5</v>
      </c>
      <c r="F148" s="173"/>
      <c r="G148" s="173">
        <v>1</v>
      </c>
      <c r="H148" s="173">
        <v>4</v>
      </c>
      <c r="I148" s="172">
        <f t="shared" si="8"/>
        <v>-6</v>
      </c>
    </row>
    <row r="149" spans="1:10" s="25" customFormat="1" ht="15">
      <c r="A149" s="180"/>
      <c r="B149" s="180"/>
      <c r="C149" s="181" t="s">
        <v>432</v>
      </c>
      <c r="D149" s="182"/>
      <c r="E149" s="172">
        <v>-0.6</v>
      </c>
      <c r="F149" s="172"/>
      <c r="G149" s="172">
        <v>0.3</v>
      </c>
      <c r="H149" s="172">
        <v>1</v>
      </c>
      <c r="I149" s="172">
        <f t="shared" si="8"/>
        <v>-0.18</v>
      </c>
      <c r="J149" s="26"/>
    </row>
    <row r="150" spans="1:10" s="25" customFormat="1" ht="15">
      <c r="A150" s="180"/>
      <c r="B150" s="180"/>
      <c r="C150" s="200" t="s">
        <v>437</v>
      </c>
      <c r="D150" s="182"/>
      <c r="E150" s="172"/>
      <c r="F150" s="172"/>
      <c r="G150" s="172"/>
      <c r="H150" s="172"/>
      <c r="I150" s="172"/>
      <c r="J150" s="26">
        <f>SUM(I151:I158)</f>
        <v>64.973099999999988</v>
      </c>
    </row>
    <row r="151" spans="1:10" s="25" customFormat="1" ht="15">
      <c r="A151" s="180"/>
      <c r="B151" s="180"/>
      <c r="C151" s="55" t="s">
        <v>438</v>
      </c>
      <c r="D151" s="182"/>
      <c r="E151" s="172">
        <v>7.56</v>
      </c>
      <c r="F151" s="172"/>
      <c r="G151" s="172">
        <v>2.73</v>
      </c>
      <c r="H151" s="172">
        <v>2</v>
      </c>
      <c r="I151" s="172">
        <f t="shared" ref="I151:I158" si="9">PRODUCT(E151:H151)</f>
        <v>41.2776</v>
      </c>
      <c r="J151" s="26"/>
    </row>
    <row r="152" spans="1:10" s="25" customFormat="1" ht="15">
      <c r="A152" s="180"/>
      <c r="B152" s="180"/>
      <c r="C152" s="55" t="s">
        <v>439</v>
      </c>
      <c r="D152" s="182"/>
      <c r="E152" s="172">
        <v>5.95</v>
      </c>
      <c r="F152" s="172"/>
      <c r="G152" s="172">
        <v>2.73</v>
      </c>
      <c r="H152" s="172">
        <v>2</v>
      </c>
      <c r="I152" s="172">
        <f t="shared" si="9"/>
        <v>32.487000000000002</v>
      </c>
      <c r="J152" s="26"/>
    </row>
    <row r="153" spans="1:10" s="25" customFormat="1" ht="15">
      <c r="A153" s="180"/>
      <c r="B153" s="180"/>
      <c r="C153" s="55" t="s">
        <v>440</v>
      </c>
      <c r="D153" s="182"/>
      <c r="E153" s="172">
        <v>5.65</v>
      </c>
      <c r="F153" s="172"/>
      <c r="G153" s="172">
        <f>0.74/2</f>
        <v>0.37</v>
      </c>
      <c r="H153" s="172">
        <v>2</v>
      </c>
      <c r="I153" s="172">
        <f t="shared" si="9"/>
        <v>4.181</v>
      </c>
      <c r="J153" s="26"/>
    </row>
    <row r="154" spans="1:10" s="4" customFormat="1" ht="15">
      <c r="A154" s="166"/>
      <c r="B154" s="166"/>
      <c r="C154" s="186" t="s">
        <v>474</v>
      </c>
      <c r="D154" s="187"/>
      <c r="E154" s="173">
        <f>1.5+1.5+1.75+1.75</f>
        <v>6.5</v>
      </c>
      <c r="F154" s="173"/>
      <c r="G154" s="173">
        <v>0.25</v>
      </c>
      <c r="H154" s="173">
        <v>1</v>
      </c>
      <c r="I154" s="172">
        <f t="shared" si="9"/>
        <v>1.625</v>
      </c>
    </row>
    <row r="155" spans="1:10" s="4" customFormat="1" ht="15">
      <c r="A155" s="166"/>
      <c r="B155" s="166"/>
      <c r="C155" s="186" t="s">
        <v>442</v>
      </c>
      <c r="D155" s="187"/>
      <c r="E155" s="173">
        <v>-2.75</v>
      </c>
      <c r="F155" s="173"/>
      <c r="G155" s="173">
        <v>2.4500000000000002</v>
      </c>
      <c r="H155" s="173">
        <v>1</v>
      </c>
      <c r="I155" s="172">
        <f t="shared" si="9"/>
        <v>-6.7375000000000007</v>
      </c>
    </row>
    <row r="156" spans="1:10" s="4" customFormat="1" ht="15">
      <c r="A156" s="166"/>
      <c r="B156" s="166"/>
      <c r="C156" s="186" t="s">
        <v>428</v>
      </c>
      <c r="D156" s="187"/>
      <c r="E156" s="173">
        <v>-0.8</v>
      </c>
      <c r="F156" s="173"/>
      <c r="G156" s="173">
        <v>2.1</v>
      </c>
      <c r="H156" s="173">
        <v>1</v>
      </c>
      <c r="I156" s="172">
        <f t="shared" si="9"/>
        <v>-1.6800000000000002</v>
      </c>
    </row>
    <row r="157" spans="1:10" s="4" customFormat="1" ht="15">
      <c r="A157" s="166"/>
      <c r="B157" s="166"/>
      <c r="C157" s="186" t="s">
        <v>431</v>
      </c>
      <c r="D157" s="187"/>
      <c r="E157" s="173">
        <v>-1.5</v>
      </c>
      <c r="F157" s="173"/>
      <c r="G157" s="173">
        <v>1</v>
      </c>
      <c r="H157" s="173">
        <v>4</v>
      </c>
      <c r="I157" s="172">
        <f t="shared" si="9"/>
        <v>-6</v>
      </c>
    </row>
    <row r="158" spans="1:10" s="25" customFormat="1" ht="15">
      <c r="A158" s="180"/>
      <c r="B158" s="180"/>
      <c r="C158" s="181" t="s">
        <v>432</v>
      </c>
      <c r="D158" s="182"/>
      <c r="E158" s="172">
        <v>-0.6</v>
      </c>
      <c r="F158" s="172"/>
      <c r="G158" s="172">
        <v>0.3</v>
      </c>
      <c r="H158" s="172">
        <v>1</v>
      </c>
      <c r="I158" s="172">
        <f t="shared" si="9"/>
        <v>-0.18</v>
      </c>
      <c r="J158" s="26"/>
    </row>
    <row r="159" spans="1:10" s="25" customFormat="1" ht="15">
      <c r="A159" s="180"/>
      <c r="B159" s="180"/>
      <c r="C159" s="191" t="s">
        <v>456</v>
      </c>
      <c r="D159" s="182"/>
      <c r="E159" s="172"/>
      <c r="F159" s="172"/>
      <c r="G159" s="172"/>
      <c r="H159" s="172"/>
      <c r="I159" s="172">
        <f>-I48</f>
        <v>-10.98</v>
      </c>
      <c r="J159" s="26"/>
    </row>
    <row r="160" spans="1:10" s="4" customFormat="1" ht="15">
      <c r="A160" s="183"/>
      <c r="B160" s="183"/>
      <c r="C160" s="184"/>
      <c r="D160" s="185"/>
      <c r="E160" s="171"/>
      <c r="F160" s="171"/>
      <c r="G160" s="171"/>
      <c r="H160" s="171"/>
      <c r="I160" s="173"/>
    </row>
    <row r="161" spans="1:10" s="4" customFormat="1" ht="45">
      <c r="A161" s="167" t="s">
        <v>77</v>
      </c>
      <c r="B161" s="168" t="s">
        <v>293</v>
      </c>
      <c r="C161" s="169" t="s">
        <v>297</v>
      </c>
      <c r="D161" s="150" t="s">
        <v>122</v>
      </c>
      <c r="E161" s="171"/>
      <c r="F161" s="171"/>
      <c r="G161" s="171"/>
      <c r="H161" s="171"/>
      <c r="I161" s="171">
        <f>SUM(I162:I164)</f>
        <v>8.4</v>
      </c>
    </row>
    <row r="162" spans="1:10" s="25" customFormat="1" ht="15">
      <c r="A162" s="180"/>
      <c r="B162" s="180"/>
      <c r="C162" s="181" t="s">
        <v>605</v>
      </c>
      <c r="D162" s="182"/>
      <c r="E162" s="172">
        <v>0.7</v>
      </c>
      <c r="F162" s="172"/>
      <c r="G162" s="172">
        <v>2.1</v>
      </c>
      <c r="H162" s="172">
        <v>4</v>
      </c>
      <c r="I162" s="172">
        <f>PRODUCT(E162:H162)</f>
        <v>5.88</v>
      </c>
      <c r="J162" s="26"/>
    </row>
    <row r="163" spans="1:10" s="25" customFormat="1" ht="15">
      <c r="A163" s="180"/>
      <c r="B163" s="180"/>
      <c r="C163" s="181" t="s">
        <v>606</v>
      </c>
      <c r="D163" s="182"/>
      <c r="E163" s="172">
        <v>0.6</v>
      </c>
      <c r="F163" s="172"/>
      <c r="G163" s="172">
        <v>2.1</v>
      </c>
      <c r="H163" s="172">
        <v>2</v>
      </c>
      <c r="I163" s="172">
        <f>PRODUCT(E163:H163)</f>
        <v>2.52</v>
      </c>
      <c r="J163" s="26"/>
    </row>
    <row r="164" spans="1:10" s="4" customFormat="1" ht="15">
      <c r="A164" s="183"/>
      <c r="B164" s="183"/>
      <c r="C164" s="184"/>
      <c r="D164" s="185"/>
      <c r="E164" s="171"/>
      <c r="F164" s="171"/>
      <c r="G164" s="171"/>
      <c r="H164" s="171"/>
      <c r="I164" s="173"/>
    </row>
    <row r="165" spans="1:10" s="4" customFormat="1" ht="75">
      <c r="A165" s="167" t="s">
        <v>78</v>
      </c>
      <c r="B165" s="168" t="s">
        <v>294</v>
      </c>
      <c r="C165" s="169" t="s">
        <v>295</v>
      </c>
      <c r="D165" s="150" t="s">
        <v>122</v>
      </c>
      <c r="E165" s="171"/>
      <c r="F165" s="171"/>
      <c r="G165" s="171"/>
      <c r="H165" s="171"/>
      <c r="I165" s="171">
        <f>SUM(I166:I168)</f>
        <v>19.080000000000002</v>
      </c>
    </row>
    <row r="166" spans="1:10" s="25" customFormat="1" ht="15">
      <c r="A166" s="180"/>
      <c r="B166" s="180"/>
      <c r="C166" s="181" t="s">
        <v>457</v>
      </c>
      <c r="D166" s="182"/>
      <c r="E166" s="172">
        <v>0.8</v>
      </c>
      <c r="F166" s="172"/>
      <c r="G166" s="172">
        <v>2.1</v>
      </c>
      <c r="H166" s="172">
        <v>4</v>
      </c>
      <c r="I166" s="172">
        <f>PRODUCT(E166:H166)</f>
        <v>6.7200000000000006</v>
      </c>
      <c r="J166" s="26"/>
    </row>
    <row r="167" spans="1:10" s="25" customFormat="1" ht="15">
      <c r="A167" s="180"/>
      <c r="B167" s="180"/>
      <c r="C167" s="181" t="s">
        <v>421</v>
      </c>
      <c r="D167" s="182"/>
      <c r="E167" s="172">
        <v>0.6</v>
      </c>
      <c r="F167" s="172">
        <v>0.3</v>
      </c>
      <c r="G167" s="172"/>
      <c r="H167" s="172">
        <v>2</v>
      </c>
      <c r="I167" s="172">
        <f>PRODUCT(E167:H167)</f>
        <v>0.36</v>
      </c>
      <c r="J167" s="26"/>
    </row>
    <row r="168" spans="1:10" s="25" customFormat="1" ht="15">
      <c r="A168" s="180"/>
      <c r="B168" s="180"/>
      <c r="C168" s="181" t="s">
        <v>420</v>
      </c>
      <c r="D168" s="182"/>
      <c r="E168" s="172">
        <v>1.5</v>
      </c>
      <c r="F168" s="172">
        <v>1</v>
      </c>
      <c r="G168" s="172"/>
      <c r="H168" s="172">
        <v>8</v>
      </c>
      <c r="I168" s="172">
        <f>PRODUCT(E168:H168)</f>
        <v>12</v>
      </c>
      <c r="J168" s="26"/>
    </row>
    <row r="169" spans="1:10" s="4" customFormat="1" ht="15">
      <c r="A169" s="183"/>
      <c r="B169" s="183"/>
      <c r="C169" s="184"/>
      <c r="D169" s="185"/>
      <c r="E169" s="171"/>
      <c r="F169" s="171"/>
      <c r="G169" s="171"/>
      <c r="H169" s="171"/>
      <c r="I169" s="173"/>
    </row>
    <row r="170" spans="1:10" s="6" customFormat="1" ht="15">
      <c r="A170" s="63" t="s">
        <v>79</v>
      </c>
      <c r="B170" s="68"/>
      <c r="C170" s="64" t="s">
        <v>185</v>
      </c>
      <c r="D170" s="70"/>
      <c r="E170" s="165"/>
      <c r="F170" s="165"/>
      <c r="G170" s="165"/>
      <c r="H170" s="165"/>
      <c r="I170" s="165"/>
    </row>
    <row r="171" spans="1:10" s="4" customFormat="1" ht="45">
      <c r="A171" s="167" t="s">
        <v>80</v>
      </c>
      <c r="B171" s="167" t="s">
        <v>598</v>
      </c>
      <c r="C171" s="169" t="s">
        <v>599</v>
      </c>
      <c r="D171" s="150" t="s">
        <v>126</v>
      </c>
      <c r="E171" s="171"/>
      <c r="F171" s="171"/>
      <c r="G171" s="171"/>
      <c r="H171" s="171"/>
      <c r="I171" s="171">
        <f>SUM(I172:I173)</f>
        <v>5.0342399999999996</v>
      </c>
    </row>
    <row r="172" spans="1:10" s="25" customFormat="1" ht="15">
      <c r="A172" s="180"/>
      <c r="B172" s="180"/>
      <c r="C172" s="181"/>
      <c r="D172" s="182"/>
      <c r="E172" s="172">
        <v>2.2799999999999998</v>
      </c>
      <c r="F172" s="172">
        <v>1.38</v>
      </c>
      <c r="G172" s="172">
        <v>1.6</v>
      </c>
      <c r="H172" s="172"/>
      <c r="I172" s="172">
        <f>PRODUCT(E172:H172)</f>
        <v>5.0342399999999996</v>
      </c>
      <c r="J172" s="26"/>
    </row>
    <row r="173" spans="1:10" s="4" customFormat="1" ht="15">
      <c r="A173" s="183"/>
      <c r="B173" s="183"/>
      <c r="C173" s="184"/>
      <c r="D173" s="185"/>
      <c r="E173" s="171"/>
      <c r="F173" s="171"/>
      <c r="G173" s="171"/>
      <c r="H173" s="171"/>
      <c r="I173" s="173"/>
    </row>
    <row r="174" spans="1:10" s="4" customFormat="1" ht="60">
      <c r="A174" s="167" t="s">
        <v>81</v>
      </c>
      <c r="B174" s="168" t="s">
        <v>298</v>
      </c>
      <c r="C174" s="169" t="s">
        <v>299</v>
      </c>
      <c r="D174" s="150" t="s">
        <v>56</v>
      </c>
      <c r="E174" s="171"/>
      <c r="F174" s="171"/>
      <c r="G174" s="171"/>
      <c r="H174" s="171"/>
      <c r="I174" s="171">
        <f>SUM(I175:I175)</f>
        <v>3</v>
      </c>
    </row>
    <row r="175" spans="1:10" s="25" customFormat="1" ht="15">
      <c r="A175" s="180"/>
      <c r="B175" s="180"/>
      <c r="C175" s="186"/>
      <c r="D175" s="182"/>
      <c r="E175" s="172"/>
      <c r="F175" s="172"/>
      <c r="G175" s="172"/>
      <c r="H175" s="172">
        <v>3</v>
      </c>
      <c r="I175" s="172">
        <f>PRODUCT(E175:H175)</f>
        <v>3</v>
      </c>
      <c r="J175" s="26"/>
    </row>
    <row r="176" spans="1:10" s="4" customFormat="1" ht="15">
      <c r="A176" s="183"/>
      <c r="B176" s="183"/>
      <c r="C176" s="184"/>
      <c r="D176" s="185"/>
      <c r="E176" s="171"/>
      <c r="F176" s="171"/>
      <c r="G176" s="171"/>
      <c r="H176" s="171"/>
      <c r="I176" s="173"/>
    </row>
    <row r="177" spans="1:10" s="4" customFormat="1" ht="45">
      <c r="A177" s="167" t="s">
        <v>100</v>
      </c>
      <c r="B177" s="168" t="s">
        <v>186</v>
      </c>
      <c r="C177" s="169" t="s">
        <v>187</v>
      </c>
      <c r="D177" s="150" t="s">
        <v>126</v>
      </c>
      <c r="E177" s="171"/>
      <c r="F177" s="171"/>
      <c r="G177" s="171"/>
      <c r="H177" s="171"/>
      <c r="I177" s="171">
        <f>SUM(I178:I179)</f>
        <v>0.39095999999999997</v>
      </c>
    </row>
    <row r="178" spans="1:10" s="4" customFormat="1" ht="15">
      <c r="A178" s="166"/>
      <c r="B178" s="166"/>
      <c r="C178" s="186" t="s">
        <v>458</v>
      </c>
      <c r="D178" s="187"/>
      <c r="E178" s="173">
        <v>2.2799999999999998</v>
      </c>
      <c r="F178" s="173">
        <v>1.38</v>
      </c>
      <c r="G178" s="173">
        <v>0.1</v>
      </c>
      <c r="H178" s="173"/>
      <c r="I178" s="172">
        <f>PRODUCT(E178:H178)</f>
        <v>0.31463999999999998</v>
      </c>
    </row>
    <row r="179" spans="1:10" s="25" customFormat="1" ht="15">
      <c r="A179" s="180"/>
      <c r="B179" s="180"/>
      <c r="C179" s="186" t="s">
        <v>459</v>
      </c>
      <c r="D179" s="182"/>
      <c r="E179" s="172">
        <f>2.28+2.28+0.9+0.9</f>
        <v>6.36</v>
      </c>
      <c r="F179" s="172">
        <v>0.24</v>
      </c>
      <c r="G179" s="172">
        <v>0.05</v>
      </c>
      <c r="H179" s="172"/>
      <c r="I179" s="172">
        <f>PRODUCT(E179:H179)</f>
        <v>7.6319999999999999E-2</v>
      </c>
      <c r="J179" s="26"/>
    </row>
    <row r="180" spans="1:10" s="4" customFormat="1" ht="15">
      <c r="A180" s="183"/>
      <c r="B180" s="183"/>
      <c r="C180" s="184"/>
      <c r="D180" s="185"/>
      <c r="E180" s="171"/>
      <c r="F180" s="171"/>
      <c r="G180" s="171"/>
      <c r="H180" s="171"/>
      <c r="I180" s="173"/>
    </row>
    <row r="181" spans="1:10" s="4" customFormat="1" ht="15">
      <c r="A181" s="167" t="s">
        <v>188</v>
      </c>
      <c r="B181" s="168" t="s">
        <v>189</v>
      </c>
      <c r="C181" s="149" t="s">
        <v>190</v>
      </c>
      <c r="D181" s="150" t="s">
        <v>191</v>
      </c>
      <c r="E181" s="171"/>
      <c r="F181" s="171"/>
      <c r="G181" s="171"/>
      <c r="H181" s="171"/>
      <c r="I181" s="171">
        <f>SUM(I182:I183)</f>
        <v>22.14162</v>
      </c>
    </row>
    <row r="182" spans="1:10" s="25" customFormat="1" ht="15">
      <c r="A182" s="180"/>
      <c r="B182" s="180"/>
      <c r="C182" s="186" t="s">
        <v>460</v>
      </c>
      <c r="D182" s="182"/>
      <c r="E182" s="172">
        <v>21</v>
      </c>
      <c r="F182" s="172">
        <v>1.38</v>
      </c>
      <c r="G182" s="203">
        <v>0.39300000000000002</v>
      </c>
      <c r="H182" s="172"/>
      <c r="I182" s="172">
        <f>PRODUCT(E182:H182)</f>
        <v>11.389139999999999</v>
      </c>
      <c r="J182" s="26"/>
    </row>
    <row r="183" spans="1:10" s="25" customFormat="1" ht="15">
      <c r="A183" s="180"/>
      <c r="B183" s="180"/>
      <c r="C183" s="186" t="s">
        <v>460</v>
      </c>
      <c r="D183" s="182"/>
      <c r="E183" s="172">
        <v>12</v>
      </c>
      <c r="F183" s="172">
        <v>2.2799999999999998</v>
      </c>
      <c r="G183" s="203">
        <v>0.39300000000000002</v>
      </c>
      <c r="H183" s="172"/>
      <c r="I183" s="172">
        <f>PRODUCT(E183:H183)</f>
        <v>10.75248</v>
      </c>
      <c r="J183" s="26"/>
    </row>
    <row r="184" spans="1:10" s="4" customFormat="1" ht="15">
      <c r="A184" s="183"/>
      <c r="B184" s="183"/>
      <c r="C184" s="184"/>
      <c r="D184" s="185"/>
      <c r="E184" s="171"/>
      <c r="F184" s="171"/>
      <c r="G184" s="171"/>
      <c r="H184" s="171"/>
      <c r="I184" s="173"/>
    </row>
    <row r="185" spans="1:10" s="4" customFormat="1" ht="60">
      <c r="A185" s="167" t="s">
        <v>192</v>
      </c>
      <c r="B185" s="168" t="s">
        <v>300</v>
      </c>
      <c r="C185" s="175" t="s">
        <v>301</v>
      </c>
      <c r="D185" s="150" t="s">
        <v>126</v>
      </c>
      <c r="E185" s="171"/>
      <c r="F185" s="171"/>
      <c r="G185" s="171"/>
      <c r="H185" s="171"/>
      <c r="I185" s="171">
        <f>SUM(I186:I186)</f>
        <v>2.4300000000000002</v>
      </c>
    </row>
    <row r="186" spans="1:10" s="25" customFormat="1" ht="15">
      <c r="A186" s="180"/>
      <c r="B186" s="180"/>
      <c r="C186" s="186" t="s">
        <v>460</v>
      </c>
      <c r="D186" s="182"/>
      <c r="E186" s="172">
        <v>1.8</v>
      </c>
      <c r="F186" s="172">
        <v>0.9</v>
      </c>
      <c r="G186" s="172">
        <v>1.5</v>
      </c>
      <c r="H186" s="172"/>
      <c r="I186" s="172">
        <f>PRODUCT(E186:H186)</f>
        <v>2.4300000000000002</v>
      </c>
      <c r="J186" s="26"/>
    </row>
    <row r="187" spans="1:10" s="4" customFormat="1" ht="15">
      <c r="A187" s="183"/>
      <c r="B187" s="183"/>
      <c r="C187" s="184"/>
      <c r="D187" s="185"/>
      <c r="E187" s="171"/>
      <c r="F187" s="171"/>
      <c r="G187" s="171"/>
      <c r="H187" s="171"/>
      <c r="I187" s="173"/>
    </row>
    <row r="188" spans="1:10" s="4" customFormat="1" ht="60">
      <c r="A188" s="167" t="s">
        <v>193</v>
      </c>
      <c r="B188" s="168" t="s">
        <v>302</v>
      </c>
      <c r="C188" s="169" t="s">
        <v>303</v>
      </c>
      <c r="D188" s="150" t="s">
        <v>122</v>
      </c>
      <c r="E188" s="171"/>
      <c r="F188" s="171"/>
      <c r="G188" s="171"/>
      <c r="H188" s="171"/>
      <c r="I188" s="171">
        <f>SUM(I189:I191)</f>
        <v>2.3519999999999999</v>
      </c>
    </row>
    <row r="189" spans="1:10" s="4" customFormat="1" ht="15">
      <c r="A189" s="166"/>
      <c r="B189" s="166"/>
      <c r="C189" s="186" t="s">
        <v>460</v>
      </c>
      <c r="D189" s="187"/>
      <c r="E189" s="173">
        <v>1.8</v>
      </c>
      <c r="F189" s="173">
        <v>0.9</v>
      </c>
      <c r="G189" s="173"/>
      <c r="H189" s="173"/>
      <c r="I189" s="172">
        <f>PRODUCT(E189:H189)</f>
        <v>1.62</v>
      </c>
    </row>
    <row r="190" spans="1:10" s="4" customFormat="1" ht="15">
      <c r="A190" s="166"/>
      <c r="B190" s="166"/>
      <c r="C190" s="186" t="s">
        <v>461</v>
      </c>
      <c r="D190" s="187"/>
      <c r="E190" s="173">
        <v>2.2799999999999998</v>
      </c>
      <c r="F190" s="173"/>
      <c r="G190" s="173">
        <v>0.1</v>
      </c>
      <c r="H190" s="173">
        <v>2</v>
      </c>
      <c r="I190" s="172">
        <f>PRODUCT(E190:H190)</f>
        <v>0.45599999999999996</v>
      </c>
    </row>
    <row r="191" spans="1:10" s="25" customFormat="1" ht="15">
      <c r="A191" s="180"/>
      <c r="B191" s="180"/>
      <c r="C191" s="186" t="s">
        <v>461</v>
      </c>
      <c r="D191" s="182"/>
      <c r="E191" s="172">
        <v>1.38</v>
      </c>
      <c r="F191" s="172"/>
      <c r="G191" s="172">
        <v>0.1</v>
      </c>
      <c r="H191" s="172">
        <v>2</v>
      </c>
      <c r="I191" s="172">
        <f>PRODUCT(E191:H191)</f>
        <v>0.27599999999999997</v>
      </c>
      <c r="J191" s="26"/>
    </row>
    <row r="192" spans="1:10" s="4" customFormat="1" ht="15">
      <c r="A192" s="183"/>
      <c r="B192" s="183"/>
      <c r="C192" s="184"/>
      <c r="D192" s="185"/>
      <c r="E192" s="171"/>
      <c r="F192" s="171"/>
      <c r="G192" s="171"/>
      <c r="H192" s="171"/>
      <c r="I192" s="173"/>
    </row>
    <row r="193" spans="1:10" s="4" customFormat="1" ht="45">
      <c r="A193" s="167" t="s">
        <v>194</v>
      </c>
      <c r="B193" s="168" t="s">
        <v>186</v>
      </c>
      <c r="C193" s="169" t="s">
        <v>195</v>
      </c>
      <c r="D193" s="150" t="s">
        <v>126</v>
      </c>
      <c r="E193" s="171"/>
      <c r="F193" s="171"/>
      <c r="G193" s="171"/>
      <c r="H193" s="171"/>
      <c r="I193" s="171">
        <f>SUM(I194:I195)</f>
        <v>0.30263999999999996</v>
      </c>
    </row>
    <row r="194" spans="1:10" s="4" customFormat="1" ht="15">
      <c r="A194" s="166"/>
      <c r="B194" s="166"/>
      <c r="C194" s="186" t="s">
        <v>460</v>
      </c>
      <c r="D194" s="187"/>
      <c r="E194" s="173">
        <v>2.2799999999999998</v>
      </c>
      <c r="F194" s="173">
        <v>1.38</v>
      </c>
      <c r="G194" s="173">
        <v>0.1</v>
      </c>
      <c r="H194" s="173"/>
      <c r="I194" s="172">
        <f>PRODUCT(E194:H194)</f>
        <v>0.31463999999999998</v>
      </c>
    </row>
    <row r="195" spans="1:10" s="25" customFormat="1" ht="15">
      <c r="A195" s="180"/>
      <c r="B195" s="180"/>
      <c r="C195" s="186"/>
      <c r="D195" s="182"/>
      <c r="E195" s="172">
        <v>-0.6</v>
      </c>
      <c r="F195" s="172">
        <v>0.4</v>
      </c>
      <c r="G195" s="172">
        <v>0.05</v>
      </c>
      <c r="H195" s="172"/>
      <c r="I195" s="172">
        <f>PRODUCT(E195:H195)</f>
        <v>-1.2E-2</v>
      </c>
      <c r="J195" s="26"/>
    </row>
    <row r="196" spans="1:10" s="4" customFormat="1" ht="15">
      <c r="A196" s="183"/>
      <c r="B196" s="183"/>
      <c r="C196" s="184"/>
      <c r="D196" s="185"/>
      <c r="E196" s="171"/>
      <c r="F196" s="171"/>
      <c r="G196" s="171"/>
      <c r="H196" s="171"/>
      <c r="I196" s="173"/>
    </row>
    <row r="197" spans="1:10" s="4" customFormat="1" ht="45">
      <c r="A197" s="167" t="s">
        <v>196</v>
      </c>
      <c r="B197" s="168" t="s">
        <v>304</v>
      </c>
      <c r="C197" s="169" t="s">
        <v>305</v>
      </c>
      <c r="D197" s="150" t="s">
        <v>126</v>
      </c>
      <c r="E197" s="171"/>
      <c r="F197" s="171"/>
      <c r="G197" s="171"/>
      <c r="H197" s="171"/>
      <c r="I197" s="171">
        <f>SUM(I198:I199)</f>
        <v>0.30263999999999996</v>
      </c>
    </row>
    <row r="198" spans="1:10" s="4" customFormat="1" ht="15">
      <c r="A198" s="166"/>
      <c r="B198" s="166"/>
      <c r="C198" s="186" t="s">
        <v>460</v>
      </c>
      <c r="D198" s="187"/>
      <c r="E198" s="173">
        <v>2.2799999999999998</v>
      </c>
      <c r="F198" s="173">
        <v>1.38</v>
      </c>
      <c r="G198" s="173">
        <v>0.1</v>
      </c>
      <c r="H198" s="173"/>
      <c r="I198" s="172">
        <f>PRODUCT(E198:H198)</f>
        <v>0.31463999999999998</v>
      </c>
    </row>
    <row r="199" spans="1:10" s="25" customFormat="1" ht="15">
      <c r="A199" s="180"/>
      <c r="B199" s="180"/>
      <c r="C199" s="186"/>
      <c r="D199" s="182"/>
      <c r="E199" s="172">
        <v>-0.6</v>
      </c>
      <c r="F199" s="172">
        <v>0.4</v>
      </c>
      <c r="G199" s="172">
        <v>0.05</v>
      </c>
      <c r="H199" s="172"/>
      <c r="I199" s="172">
        <f>PRODUCT(E199:H199)</f>
        <v>-1.2E-2</v>
      </c>
      <c r="J199" s="26"/>
    </row>
    <row r="200" spans="1:10" s="4" customFormat="1" ht="15">
      <c r="A200" s="183"/>
      <c r="B200" s="183"/>
      <c r="C200" s="184"/>
      <c r="D200" s="185"/>
      <c r="E200" s="171"/>
      <c r="F200" s="171"/>
      <c r="G200" s="171"/>
      <c r="H200" s="171"/>
      <c r="I200" s="173"/>
    </row>
    <row r="201" spans="1:10" s="4" customFormat="1" ht="75">
      <c r="A201" s="167" t="s">
        <v>197</v>
      </c>
      <c r="B201" s="168" t="s">
        <v>131</v>
      </c>
      <c r="C201" s="149" t="s">
        <v>199</v>
      </c>
      <c r="D201" s="150" t="s">
        <v>122</v>
      </c>
      <c r="E201" s="171"/>
      <c r="F201" s="171"/>
      <c r="G201" s="171"/>
      <c r="H201" s="171"/>
      <c r="I201" s="171">
        <f>SUM(I202:I202)</f>
        <v>8.9039999999999999</v>
      </c>
    </row>
    <row r="202" spans="1:10" s="4" customFormat="1" ht="15">
      <c r="A202" s="166"/>
      <c r="B202" s="166"/>
      <c r="C202" s="186" t="s">
        <v>462</v>
      </c>
      <c r="D202" s="187"/>
      <c r="E202" s="173">
        <f>2.28+2.28+0.9+0.9</f>
        <v>6.36</v>
      </c>
      <c r="F202" s="173"/>
      <c r="G202" s="173">
        <v>1.4</v>
      </c>
      <c r="H202" s="173"/>
      <c r="I202" s="172">
        <f>PRODUCT(E202:H202)</f>
        <v>8.9039999999999999</v>
      </c>
    </row>
    <row r="203" spans="1:10" s="4" customFormat="1" ht="15">
      <c r="A203" s="183"/>
      <c r="B203" s="183"/>
      <c r="C203" s="184"/>
      <c r="D203" s="185"/>
      <c r="E203" s="171"/>
      <c r="F203" s="171"/>
      <c r="G203" s="171"/>
      <c r="H203" s="171"/>
      <c r="I203" s="173"/>
    </row>
    <row r="204" spans="1:10" s="4" customFormat="1" ht="75">
      <c r="A204" s="167" t="s">
        <v>200</v>
      </c>
      <c r="B204" s="168" t="s">
        <v>138</v>
      </c>
      <c r="C204" s="169" t="s">
        <v>201</v>
      </c>
      <c r="D204" s="150" t="s">
        <v>122</v>
      </c>
      <c r="E204" s="171"/>
      <c r="F204" s="171"/>
      <c r="G204" s="171"/>
      <c r="H204" s="171"/>
      <c r="I204" s="171">
        <f>I205</f>
        <v>8.1000000000000014</v>
      </c>
    </row>
    <row r="205" spans="1:10" s="4" customFormat="1" ht="15">
      <c r="A205" s="166"/>
      <c r="B205" s="166"/>
      <c r="C205" s="186" t="s">
        <v>463</v>
      </c>
      <c r="D205" s="187"/>
      <c r="E205" s="173">
        <f>1.8+1.8+0.9+0.9</f>
        <v>5.4</v>
      </c>
      <c r="F205" s="173"/>
      <c r="G205" s="173">
        <v>1.5</v>
      </c>
      <c r="H205" s="173"/>
      <c r="I205" s="172">
        <f>PRODUCT(E205:H205)</f>
        <v>8.1000000000000014</v>
      </c>
    </row>
    <row r="206" spans="1:10" s="4" customFormat="1" ht="15">
      <c r="A206" s="183"/>
      <c r="B206" s="183"/>
      <c r="C206" s="184"/>
      <c r="D206" s="185"/>
      <c r="E206" s="171"/>
      <c r="F206" s="171"/>
      <c r="G206" s="171"/>
      <c r="H206" s="171"/>
      <c r="I206" s="173"/>
    </row>
    <row r="207" spans="1:10" s="4" customFormat="1" ht="45">
      <c r="A207" s="167" t="s">
        <v>202</v>
      </c>
      <c r="B207" s="168" t="s">
        <v>306</v>
      </c>
      <c r="C207" s="169" t="s">
        <v>307</v>
      </c>
      <c r="D207" s="150" t="s">
        <v>122</v>
      </c>
      <c r="E207" s="171"/>
      <c r="F207" s="171"/>
      <c r="G207" s="171"/>
      <c r="H207" s="171"/>
      <c r="I207" s="171">
        <f>SUM(I208:I209)</f>
        <v>9.7200000000000024</v>
      </c>
    </row>
    <row r="208" spans="1:10" s="4" customFormat="1" ht="15">
      <c r="A208" s="166"/>
      <c r="B208" s="166"/>
      <c r="C208" s="186" t="s">
        <v>464</v>
      </c>
      <c r="D208" s="187"/>
      <c r="E208" s="173">
        <v>1.8</v>
      </c>
      <c r="F208" s="173">
        <v>0.9</v>
      </c>
      <c r="G208" s="173"/>
      <c r="H208" s="173"/>
      <c r="I208" s="172">
        <f>PRODUCT(E208:H208)</f>
        <v>1.62</v>
      </c>
    </row>
    <row r="209" spans="1:10" s="4" customFormat="1" ht="15">
      <c r="A209" s="166"/>
      <c r="B209" s="166"/>
      <c r="C209" s="186" t="s">
        <v>463</v>
      </c>
      <c r="D209" s="187"/>
      <c r="E209" s="173">
        <f>1.8+1.8+0.9+0.9</f>
        <v>5.4</v>
      </c>
      <c r="F209" s="173"/>
      <c r="G209" s="173">
        <v>1.5</v>
      </c>
      <c r="H209" s="173"/>
      <c r="I209" s="172">
        <f>PRODUCT(E209:H209)</f>
        <v>8.1000000000000014</v>
      </c>
    </row>
    <row r="210" spans="1:10" s="4" customFormat="1" ht="15">
      <c r="A210" s="183"/>
      <c r="B210" s="183"/>
      <c r="C210" s="184"/>
      <c r="D210" s="185"/>
      <c r="E210" s="171"/>
      <c r="F210" s="171"/>
      <c r="G210" s="171"/>
      <c r="H210" s="171"/>
      <c r="I210" s="173"/>
    </row>
    <row r="211" spans="1:10" s="4" customFormat="1" ht="60">
      <c r="A211" s="167" t="s">
        <v>203</v>
      </c>
      <c r="B211" s="168" t="s">
        <v>204</v>
      </c>
      <c r="C211" s="149" t="s">
        <v>205</v>
      </c>
      <c r="D211" s="150" t="s">
        <v>106</v>
      </c>
      <c r="E211" s="171"/>
      <c r="F211" s="171"/>
      <c r="G211" s="171"/>
      <c r="H211" s="171"/>
      <c r="I211" s="171">
        <f>SUM(I212:I212)</f>
        <v>3</v>
      </c>
    </row>
    <row r="212" spans="1:10" s="25" customFormat="1" ht="15">
      <c r="A212" s="180"/>
      <c r="B212" s="180"/>
      <c r="C212" s="186"/>
      <c r="D212" s="182"/>
      <c r="E212" s="172"/>
      <c r="F212" s="172"/>
      <c r="G212" s="172"/>
      <c r="H212" s="172">
        <v>3</v>
      </c>
      <c r="I212" s="172">
        <f>PRODUCT(E212:H212)</f>
        <v>3</v>
      </c>
      <c r="J212" s="26"/>
    </row>
    <row r="213" spans="1:10" s="4" customFormat="1" ht="15">
      <c r="A213" s="183"/>
      <c r="B213" s="183"/>
      <c r="C213" s="184"/>
      <c r="D213" s="185"/>
      <c r="E213" s="171"/>
      <c r="F213" s="171"/>
      <c r="G213" s="171"/>
      <c r="H213" s="171"/>
      <c r="I213" s="173"/>
    </row>
    <row r="214" spans="1:10" s="4" customFormat="1" ht="60">
      <c r="A214" s="167" t="s">
        <v>206</v>
      </c>
      <c r="B214" s="168" t="s">
        <v>207</v>
      </c>
      <c r="C214" s="149" t="s">
        <v>208</v>
      </c>
      <c r="D214" s="150" t="s">
        <v>56</v>
      </c>
      <c r="E214" s="171"/>
      <c r="F214" s="171"/>
      <c r="G214" s="171"/>
      <c r="H214" s="171"/>
      <c r="I214" s="171">
        <f>SUM(I215:I215)</f>
        <v>2</v>
      </c>
    </row>
    <row r="215" spans="1:10" s="25" customFormat="1" ht="15">
      <c r="A215" s="180"/>
      <c r="B215" s="180"/>
      <c r="C215" s="186"/>
      <c r="D215" s="182"/>
      <c r="E215" s="172"/>
      <c r="F215" s="172"/>
      <c r="G215" s="172"/>
      <c r="H215" s="172">
        <v>2</v>
      </c>
      <c r="I215" s="172">
        <f>PRODUCT(E215:H215)</f>
        <v>2</v>
      </c>
      <c r="J215" s="26"/>
    </row>
    <row r="216" spans="1:10" s="4" customFormat="1" ht="15">
      <c r="A216" s="183"/>
      <c r="B216" s="183"/>
      <c r="C216" s="184"/>
      <c r="D216" s="185"/>
      <c r="E216" s="171"/>
      <c r="F216" s="171"/>
      <c r="G216" s="171"/>
      <c r="H216" s="171"/>
      <c r="I216" s="173"/>
    </row>
    <row r="217" spans="1:10" s="6" customFormat="1" ht="15">
      <c r="A217" s="63" t="s">
        <v>82</v>
      </c>
      <c r="B217" s="68"/>
      <c r="C217" s="64" t="s">
        <v>209</v>
      </c>
      <c r="D217" s="70"/>
      <c r="E217" s="165"/>
      <c r="F217" s="165"/>
      <c r="G217" s="165"/>
      <c r="H217" s="165"/>
      <c r="I217" s="165"/>
    </row>
    <row r="218" spans="1:10" s="4" customFormat="1" ht="45">
      <c r="A218" s="167" t="s">
        <v>83</v>
      </c>
      <c r="B218" s="167" t="s">
        <v>598</v>
      </c>
      <c r="C218" s="169" t="s">
        <v>599</v>
      </c>
      <c r="D218" s="150" t="s">
        <v>126</v>
      </c>
      <c r="E218" s="174"/>
      <c r="F218" s="174"/>
      <c r="G218" s="174"/>
      <c r="H218" s="174"/>
      <c r="I218" s="174">
        <f>SUM(I219:I220)</f>
        <v>9.4041599999999992</v>
      </c>
    </row>
    <row r="219" spans="1:10" s="25" customFormat="1" ht="15">
      <c r="A219" s="180"/>
      <c r="B219" s="180"/>
      <c r="C219" s="181"/>
      <c r="D219" s="182"/>
      <c r="E219" s="172">
        <v>2.48</v>
      </c>
      <c r="F219" s="172">
        <v>1.58</v>
      </c>
      <c r="G219" s="172">
        <v>2.4</v>
      </c>
      <c r="H219" s="172"/>
      <c r="I219" s="172">
        <f>PRODUCT(E219:H219)</f>
        <v>9.4041599999999992</v>
      </c>
      <c r="J219" s="26"/>
    </row>
    <row r="220" spans="1:10" s="4" customFormat="1" ht="15">
      <c r="A220" s="183"/>
      <c r="B220" s="183"/>
      <c r="C220" s="184"/>
      <c r="D220" s="185"/>
      <c r="E220" s="171"/>
      <c r="F220" s="171"/>
      <c r="G220" s="171"/>
      <c r="H220" s="171"/>
      <c r="I220" s="173"/>
    </row>
    <row r="221" spans="1:10" s="4" customFormat="1" ht="60">
      <c r="A221" s="167" t="s">
        <v>84</v>
      </c>
      <c r="B221" s="168" t="s">
        <v>128</v>
      </c>
      <c r="C221" s="169" t="s">
        <v>129</v>
      </c>
      <c r="D221" s="150" t="s">
        <v>126</v>
      </c>
      <c r="E221" s="174"/>
      <c r="F221" s="174"/>
      <c r="G221" s="174"/>
      <c r="H221" s="174"/>
      <c r="I221" s="174">
        <f>SUM(I222:I223)</f>
        <v>5.3592000000000008E-2</v>
      </c>
    </row>
    <row r="222" spans="1:10" s="25" customFormat="1" ht="15">
      <c r="A222" s="166"/>
      <c r="B222" s="166"/>
      <c r="C222" s="186" t="s">
        <v>465</v>
      </c>
      <c r="D222" s="189"/>
      <c r="E222" s="172">
        <f>2.18+2.18+0.9+0.9</f>
        <v>6.160000000000001</v>
      </c>
      <c r="F222" s="172">
        <v>0.28999999999999998</v>
      </c>
      <c r="G222" s="172">
        <v>0.03</v>
      </c>
      <c r="H222" s="174"/>
      <c r="I222" s="172">
        <f>PRODUCT(E222:H222)</f>
        <v>5.3592000000000008E-2</v>
      </c>
    </row>
    <row r="223" spans="1:10" s="25" customFormat="1" ht="15">
      <c r="A223" s="180"/>
      <c r="B223" s="180"/>
      <c r="C223" s="181"/>
      <c r="D223" s="182"/>
      <c r="E223" s="172"/>
      <c r="F223" s="172"/>
      <c r="G223" s="172"/>
      <c r="H223" s="172"/>
      <c r="I223" s="172"/>
      <c r="J223" s="26"/>
    </row>
    <row r="224" spans="1:10" s="4" customFormat="1" ht="75">
      <c r="A224" s="167" t="s">
        <v>85</v>
      </c>
      <c r="B224" s="168" t="s">
        <v>131</v>
      </c>
      <c r="C224" s="149" t="s">
        <v>210</v>
      </c>
      <c r="D224" s="150" t="s">
        <v>122</v>
      </c>
      <c r="E224" s="171"/>
      <c r="F224" s="171"/>
      <c r="G224" s="171"/>
      <c r="H224" s="171"/>
      <c r="I224" s="171">
        <f>SUM(I225:I226)</f>
        <v>14.168000000000001</v>
      </c>
    </row>
    <row r="225" spans="1:10" s="4" customFormat="1" ht="15">
      <c r="A225" s="166"/>
      <c r="B225" s="166"/>
      <c r="C225" s="186" t="s">
        <v>465</v>
      </c>
      <c r="D225" s="189"/>
      <c r="E225" s="172">
        <f>2.18+2.18+0.9+0.9</f>
        <v>6.160000000000001</v>
      </c>
      <c r="F225" s="172"/>
      <c r="G225" s="172">
        <v>2.2999999999999998</v>
      </c>
      <c r="H225" s="173"/>
      <c r="I225" s="173">
        <f>PRODUCT(E225:H225)</f>
        <v>14.168000000000001</v>
      </c>
    </row>
    <row r="226" spans="1:10" s="4" customFormat="1" ht="15">
      <c r="A226" s="183"/>
      <c r="B226" s="183"/>
      <c r="C226" s="184"/>
      <c r="D226" s="185"/>
      <c r="E226" s="171"/>
      <c r="F226" s="171"/>
      <c r="G226" s="171"/>
      <c r="H226" s="171"/>
      <c r="I226" s="173"/>
    </row>
    <row r="227" spans="1:10" s="4" customFormat="1" ht="15">
      <c r="A227" s="167" t="s">
        <v>211</v>
      </c>
      <c r="B227" s="168" t="s">
        <v>189</v>
      </c>
      <c r="C227" s="149" t="s">
        <v>190</v>
      </c>
      <c r="D227" s="150" t="s">
        <v>191</v>
      </c>
      <c r="E227" s="174"/>
      <c r="F227" s="174"/>
      <c r="G227" s="174"/>
      <c r="H227" s="174"/>
      <c r="I227" s="174">
        <f>SUM(I228:I230)</f>
        <v>20.844720000000002</v>
      </c>
    </row>
    <row r="228" spans="1:10" s="25" customFormat="1" ht="15">
      <c r="A228" s="166"/>
      <c r="B228" s="166"/>
      <c r="C228" s="188"/>
      <c r="D228" s="189"/>
      <c r="E228" s="172">
        <v>21</v>
      </c>
      <c r="F228" s="172">
        <v>1.28</v>
      </c>
      <c r="G228" s="203">
        <v>0.39300000000000002</v>
      </c>
      <c r="H228" s="174"/>
      <c r="I228" s="172">
        <f>PRODUCT(E228:H228)</f>
        <v>10.563840000000001</v>
      </c>
    </row>
    <row r="229" spans="1:10" s="25" customFormat="1" ht="15">
      <c r="A229" s="180"/>
      <c r="B229" s="180"/>
      <c r="C229" s="181"/>
      <c r="D229" s="182"/>
      <c r="E229" s="172">
        <v>12</v>
      </c>
      <c r="F229" s="172">
        <v>2.1800000000000002</v>
      </c>
      <c r="G229" s="203">
        <v>0.39300000000000002</v>
      </c>
      <c r="H229" s="172"/>
      <c r="I229" s="172">
        <f>PRODUCT(E229:H229)</f>
        <v>10.280880000000002</v>
      </c>
      <c r="J229" s="26"/>
    </row>
    <row r="230" spans="1:10" s="25" customFormat="1" ht="15">
      <c r="A230" s="180"/>
      <c r="B230" s="180"/>
      <c r="C230" s="181"/>
      <c r="D230" s="182"/>
      <c r="E230" s="172"/>
      <c r="F230" s="172"/>
      <c r="G230" s="172"/>
      <c r="H230" s="172"/>
      <c r="I230" s="172"/>
      <c r="J230" s="26"/>
    </row>
    <row r="231" spans="1:10" s="4" customFormat="1" ht="60">
      <c r="A231" s="167" t="s">
        <v>212</v>
      </c>
      <c r="B231" s="168" t="s">
        <v>300</v>
      </c>
      <c r="C231" s="175" t="s">
        <v>301</v>
      </c>
      <c r="D231" s="150" t="s">
        <v>126</v>
      </c>
      <c r="E231" s="171"/>
      <c r="F231" s="171"/>
      <c r="G231" s="171"/>
      <c r="H231" s="171"/>
      <c r="I231" s="171">
        <f>SUM(I232:I233)</f>
        <v>3.726</v>
      </c>
    </row>
    <row r="232" spans="1:10" s="4" customFormat="1" ht="15">
      <c r="A232" s="166"/>
      <c r="B232" s="166"/>
      <c r="C232" s="186" t="s">
        <v>460</v>
      </c>
      <c r="D232" s="187"/>
      <c r="E232" s="173">
        <v>1.8</v>
      </c>
      <c r="F232" s="173">
        <v>0.9</v>
      </c>
      <c r="G232" s="173">
        <v>2.2999999999999998</v>
      </c>
      <c r="H232" s="173"/>
      <c r="I232" s="173">
        <f>PRODUCT(E232:H232)</f>
        <v>3.726</v>
      </c>
    </row>
    <row r="233" spans="1:10" s="4" customFormat="1" ht="15">
      <c r="A233" s="183"/>
      <c r="B233" s="183"/>
      <c r="C233" s="184"/>
      <c r="D233" s="185"/>
      <c r="E233" s="171"/>
      <c r="F233" s="171"/>
      <c r="G233" s="171"/>
      <c r="H233" s="171"/>
      <c r="I233" s="173"/>
    </row>
    <row r="234" spans="1:10" s="4" customFormat="1" ht="60">
      <c r="A234" s="167" t="s">
        <v>213</v>
      </c>
      <c r="B234" s="168" t="s">
        <v>302</v>
      </c>
      <c r="C234" s="169" t="s">
        <v>303</v>
      </c>
      <c r="D234" s="150" t="s">
        <v>122</v>
      </c>
      <c r="E234" s="174"/>
      <c r="F234" s="174"/>
      <c r="G234" s="174"/>
      <c r="H234" s="174"/>
      <c r="I234" s="174">
        <f>SUM(I235:I237)</f>
        <v>2.3120000000000003</v>
      </c>
    </row>
    <row r="235" spans="1:10" s="4" customFormat="1" ht="15">
      <c r="A235" s="166"/>
      <c r="B235" s="166"/>
      <c r="C235" s="186" t="s">
        <v>460</v>
      </c>
      <c r="D235" s="187"/>
      <c r="E235" s="173">
        <v>1.8</v>
      </c>
      <c r="F235" s="173">
        <v>0.9</v>
      </c>
      <c r="G235" s="173"/>
      <c r="H235" s="173"/>
      <c r="I235" s="172">
        <f>PRODUCT(E235:H235)</f>
        <v>1.62</v>
      </c>
    </row>
    <row r="236" spans="1:10" s="4" customFormat="1" ht="15">
      <c r="A236" s="166"/>
      <c r="B236" s="166"/>
      <c r="C236" s="186" t="s">
        <v>461</v>
      </c>
      <c r="D236" s="187"/>
      <c r="E236" s="173">
        <v>1.28</v>
      </c>
      <c r="F236" s="173"/>
      <c r="G236" s="173">
        <v>0.1</v>
      </c>
      <c r="H236" s="173">
        <v>2</v>
      </c>
      <c r="I236" s="172">
        <f>PRODUCT(E236:H236)</f>
        <v>0.25600000000000001</v>
      </c>
    </row>
    <row r="237" spans="1:10" s="25" customFormat="1" ht="15">
      <c r="A237" s="180"/>
      <c r="B237" s="180"/>
      <c r="C237" s="186" t="s">
        <v>461</v>
      </c>
      <c r="D237" s="182"/>
      <c r="E237" s="172">
        <v>2.1800000000000002</v>
      </c>
      <c r="F237" s="172"/>
      <c r="G237" s="172">
        <v>0.1</v>
      </c>
      <c r="H237" s="172">
        <v>2</v>
      </c>
      <c r="I237" s="172">
        <f>PRODUCT(E237:H237)</f>
        <v>0.43600000000000005</v>
      </c>
      <c r="J237" s="26"/>
    </row>
    <row r="238" spans="1:10" s="25" customFormat="1" ht="15">
      <c r="A238" s="180"/>
      <c r="B238" s="180"/>
      <c r="C238" s="181"/>
      <c r="D238" s="182"/>
      <c r="E238" s="172"/>
      <c r="F238" s="172"/>
      <c r="G238" s="172"/>
      <c r="H238" s="172"/>
      <c r="I238" s="172"/>
      <c r="J238" s="26"/>
    </row>
    <row r="239" spans="1:10" s="4" customFormat="1" ht="45">
      <c r="A239" s="167" t="s">
        <v>214</v>
      </c>
      <c r="B239" s="168" t="s">
        <v>186</v>
      </c>
      <c r="C239" s="169" t="s">
        <v>195</v>
      </c>
      <c r="D239" s="150" t="s">
        <v>126</v>
      </c>
      <c r="E239" s="171"/>
      <c r="F239" s="171"/>
      <c r="G239" s="171"/>
      <c r="H239" s="171"/>
      <c r="I239" s="171">
        <f>SUM(I240:I241)</f>
        <v>0.26704000000000006</v>
      </c>
    </row>
    <row r="240" spans="1:10" s="4" customFormat="1" ht="15">
      <c r="A240" s="166"/>
      <c r="B240" s="166"/>
      <c r="C240" s="186" t="s">
        <v>460</v>
      </c>
      <c r="D240" s="187"/>
      <c r="E240" s="173">
        <v>2.1800000000000002</v>
      </c>
      <c r="F240" s="173">
        <v>1.28</v>
      </c>
      <c r="G240" s="173">
        <v>0.1</v>
      </c>
      <c r="H240" s="173"/>
      <c r="I240" s="172">
        <f>PRODUCT(E240:H240)</f>
        <v>0.27904000000000007</v>
      </c>
    </row>
    <row r="241" spans="1:10" s="25" customFormat="1" ht="15">
      <c r="A241" s="180"/>
      <c r="B241" s="180"/>
      <c r="C241" s="186"/>
      <c r="D241" s="182"/>
      <c r="E241" s="172">
        <v>-0.6</v>
      </c>
      <c r="F241" s="172">
        <v>0.4</v>
      </c>
      <c r="G241" s="172">
        <v>0.05</v>
      </c>
      <c r="H241" s="172"/>
      <c r="I241" s="172">
        <f>PRODUCT(E241:H241)</f>
        <v>-1.2E-2</v>
      </c>
      <c r="J241" s="26"/>
    </row>
    <row r="242" spans="1:10" s="4" customFormat="1" ht="15">
      <c r="A242" s="183"/>
      <c r="B242" s="183"/>
      <c r="C242" s="184"/>
      <c r="D242" s="185"/>
      <c r="E242" s="171"/>
      <c r="F242" s="171"/>
      <c r="G242" s="171"/>
      <c r="H242" s="171"/>
      <c r="I242" s="173"/>
    </row>
    <row r="243" spans="1:10" s="4" customFormat="1" ht="45">
      <c r="A243" s="167" t="s">
        <v>215</v>
      </c>
      <c r="B243" s="168" t="s">
        <v>304</v>
      </c>
      <c r="C243" s="169" t="s">
        <v>305</v>
      </c>
      <c r="D243" s="150" t="s">
        <v>126</v>
      </c>
      <c r="E243" s="174"/>
      <c r="F243" s="174"/>
      <c r="G243" s="174"/>
      <c r="H243" s="174"/>
      <c r="I243" s="174">
        <f>SUM(I244:I245)</f>
        <v>0.26704000000000006</v>
      </c>
    </row>
    <row r="244" spans="1:10" s="4" customFormat="1" ht="15">
      <c r="A244" s="166"/>
      <c r="B244" s="166"/>
      <c r="C244" s="186" t="s">
        <v>460</v>
      </c>
      <c r="D244" s="187"/>
      <c r="E244" s="173">
        <v>2.1800000000000002</v>
      </c>
      <c r="F244" s="173">
        <v>1.28</v>
      </c>
      <c r="G244" s="173">
        <v>0.1</v>
      </c>
      <c r="H244" s="173"/>
      <c r="I244" s="172">
        <f>PRODUCT(E244:H244)</f>
        <v>0.27904000000000007</v>
      </c>
    </row>
    <row r="245" spans="1:10" s="25" customFormat="1" ht="15">
      <c r="A245" s="180"/>
      <c r="B245" s="180"/>
      <c r="C245" s="186"/>
      <c r="D245" s="182"/>
      <c r="E245" s="172">
        <v>-0.6</v>
      </c>
      <c r="F245" s="172">
        <v>0.4</v>
      </c>
      <c r="G245" s="172">
        <v>0.05</v>
      </c>
      <c r="H245" s="172"/>
      <c r="I245" s="172">
        <f>PRODUCT(E245:H245)</f>
        <v>-1.2E-2</v>
      </c>
      <c r="J245" s="26"/>
    </row>
    <row r="246" spans="1:10" s="25" customFormat="1" ht="15">
      <c r="A246" s="180"/>
      <c r="B246" s="180"/>
      <c r="C246" s="181"/>
      <c r="D246" s="182"/>
      <c r="E246" s="172"/>
      <c r="F246" s="172"/>
      <c r="G246" s="172"/>
      <c r="H246" s="172"/>
      <c r="I246" s="172"/>
      <c r="J246" s="26"/>
    </row>
    <row r="247" spans="1:10" s="4" customFormat="1" ht="60">
      <c r="A247" s="167" t="s">
        <v>216</v>
      </c>
      <c r="B247" s="168" t="s">
        <v>310</v>
      </c>
      <c r="C247" s="169" t="s">
        <v>311</v>
      </c>
      <c r="D247" s="150" t="s">
        <v>126</v>
      </c>
      <c r="E247" s="171"/>
      <c r="F247" s="171"/>
      <c r="G247" s="171"/>
      <c r="H247" s="171"/>
      <c r="I247" s="171">
        <f>SUM(I248:I251)</f>
        <v>2.64784</v>
      </c>
    </row>
    <row r="248" spans="1:10" s="4" customFormat="1" ht="15">
      <c r="A248" s="166"/>
      <c r="B248" s="166"/>
      <c r="C248" s="186" t="s">
        <v>458</v>
      </c>
      <c r="D248" s="187"/>
      <c r="E248" s="173">
        <v>1.58</v>
      </c>
      <c r="F248" s="173">
        <v>2.48</v>
      </c>
      <c r="G248" s="173">
        <v>0.1</v>
      </c>
      <c r="H248" s="173"/>
      <c r="I248" s="173">
        <f>PRODUCT(E248:H248)</f>
        <v>0.39184000000000002</v>
      </c>
    </row>
    <row r="249" spans="1:10" s="4" customFormat="1" ht="15">
      <c r="A249" s="166"/>
      <c r="B249" s="166"/>
      <c r="C249" s="186" t="s">
        <v>466</v>
      </c>
      <c r="D249" s="187"/>
      <c r="E249" s="173">
        <v>2.48</v>
      </c>
      <c r="F249" s="173">
        <v>0.15</v>
      </c>
      <c r="G249" s="173">
        <v>2</v>
      </c>
      <c r="H249" s="173">
        <v>2</v>
      </c>
      <c r="I249" s="173">
        <f>PRODUCT(E249:H249)</f>
        <v>1.488</v>
      </c>
    </row>
    <row r="250" spans="1:10" s="4" customFormat="1" ht="15">
      <c r="A250" s="166"/>
      <c r="B250" s="166"/>
      <c r="C250" s="186" t="s">
        <v>467</v>
      </c>
      <c r="D250" s="187"/>
      <c r="E250" s="173">
        <v>1.28</v>
      </c>
      <c r="F250" s="173">
        <v>0.15</v>
      </c>
      <c r="G250" s="173">
        <v>2</v>
      </c>
      <c r="H250" s="173">
        <v>2</v>
      </c>
      <c r="I250" s="173">
        <f>PRODUCT(E250:H250)</f>
        <v>0.76800000000000002</v>
      </c>
    </row>
    <row r="251" spans="1:10" s="4" customFormat="1" ht="15">
      <c r="A251" s="183"/>
      <c r="B251" s="183"/>
      <c r="C251" s="184"/>
      <c r="D251" s="185"/>
      <c r="E251" s="171"/>
      <c r="F251" s="171"/>
      <c r="G251" s="171"/>
      <c r="H251" s="171"/>
      <c r="I251" s="173"/>
    </row>
    <row r="252" spans="1:10" s="6" customFormat="1" ht="15">
      <c r="A252" s="63" t="s">
        <v>86</v>
      </c>
      <c r="B252" s="68"/>
      <c r="C252" s="64" t="s">
        <v>217</v>
      </c>
      <c r="D252" s="70"/>
      <c r="E252" s="165"/>
      <c r="F252" s="165"/>
      <c r="G252" s="165"/>
      <c r="H252" s="165"/>
      <c r="I252" s="165"/>
    </row>
    <row r="253" spans="1:10" s="4" customFormat="1" ht="75">
      <c r="A253" s="167" t="s">
        <v>87</v>
      </c>
      <c r="B253" s="168" t="s">
        <v>150</v>
      </c>
      <c r="C253" s="169" t="s">
        <v>219</v>
      </c>
      <c r="D253" s="150" t="s">
        <v>56</v>
      </c>
      <c r="E253" s="174"/>
      <c r="F253" s="174"/>
      <c r="G253" s="174"/>
      <c r="H253" s="174"/>
      <c r="I253" s="174">
        <f>SUM(I254:I255)</f>
        <v>5</v>
      </c>
    </row>
    <row r="254" spans="1:10" s="25" customFormat="1" ht="15">
      <c r="A254" s="180"/>
      <c r="B254" s="180"/>
      <c r="C254" s="181"/>
      <c r="D254" s="182"/>
      <c r="E254" s="172"/>
      <c r="F254" s="172"/>
      <c r="G254" s="172"/>
      <c r="H254" s="172">
        <v>5</v>
      </c>
      <c r="I254" s="172">
        <f>PRODUCT(E254:H254)</f>
        <v>5</v>
      </c>
      <c r="J254" s="26"/>
    </row>
    <row r="255" spans="1:10" s="4" customFormat="1" ht="15">
      <c r="A255" s="183"/>
      <c r="B255" s="183"/>
      <c r="C255" s="184"/>
      <c r="D255" s="185"/>
      <c r="E255" s="171"/>
      <c r="F255" s="171"/>
      <c r="G255" s="171"/>
      <c r="H255" s="171"/>
      <c r="I255" s="173"/>
    </row>
    <row r="256" spans="1:10" s="4" customFormat="1" ht="30">
      <c r="A256" s="167" t="s">
        <v>88</v>
      </c>
      <c r="B256" s="168" t="s">
        <v>220</v>
      </c>
      <c r="C256" s="169" t="s">
        <v>221</v>
      </c>
      <c r="D256" s="150" t="s">
        <v>56</v>
      </c>
      <c r="E256" s="171"/>
      <c r="F256" s="171"/>
      <c r="G256" s="171"/>
      <c r="H256" s="171"/>
      <c r="I256" s="171">
        <f>SUM(I257:I258)</f>
        <v>1</v>
      </c>
    </row>
    <row r="257" spans="1:10" s="4" customFormat="1" ht="15">
      <c r="A257" s="166"/>
      <c r="B257" s="166"/>
      <c r="C257" s="186"/>
      <c r="D257" s="187"/>
      <c r="E257" s="173"/>
      <c r="F257" s="173"/>
      <c r="G257" s="173"/>
      <c r="H257" s="173">
        <v>1</v>
      </c>
      <c r="I257" s="173">
        <f>PRODUCT(E257:H257)</f>
        <v>1</v>
      </c>
    </row>
    <row r="258" spans="1:10" s="25" customFormat="1" ht="15">
      <c r="A258" s="180"/>
      <c r="B258" s="180"/>
      <c r="C258" s="181"/>
      <c r="D258" s="182"/>
      <c r="E258" s="172"/>
      <c r="F258" s="172"/>
      <c r="G258" s="172"/>
      <c r="H258" s="172"/>
      <c r="I258" s="172"/>
      <c r="J258" s="26"/>
    </row>
    <row r="259" spans="1:10" s="4" customFormat="1" ht="30">
      <c r="A259" s="167" t="s">
        <v>89</v>
      </c>
      <c r="B259" s="148" t="s">
        <v>607</v>
      </c>
      <c r="C259" s="149" t="s">
        <v>608</v>
      </c>
      <c r="D259" s="150" t="s">
        <v>56</v>
      </c>
      <c r="E259" s="174"/>
      <c r="F259" s="174"/>
      <c r="G259" s="174"/>
      <c r="H259" s="174"/>
      <c r="I259" s="174">
        <f>SUM(I260:I261)</f>
        <v>1</v>
      </c>
    </row>
    <row r="260" spans="1:10" s="25" customFormat="1" ht="15">
      <c r="A260" s="180"/>
      <c r="B260" s="180"/>
      <c r="C260" s="192"/>
      <c r="D260" s="182"/>
      <c r="E260" s="172"/>
      <c r="F260" s="172"/>
      <c r="G260" s="172"/>
      <c r="H260" s="172">
        <v>1</v>
      </c>
      <c r="I260" s="172">
        <f>PRODUCT(E260:H260)</f>
        <v>1</v>
      </c>
      <c r="J260" s="26"/>
    </row>
    <row r="261" spans="1:10" s="4" customFormat="1" ht="15">
      <c r="A261" s="183"/>
      <c r="B261" s="183"/>
      <c r="C261" s="193"/>
      <c r="D261" s="185"/>
      <c r="E261" s="171"/>
      <c r="F261" s="171"/>
      <c r="G261" s="171"/>
      <c r="H261" s="171"/>
      <c r="I261" s="173"/>
    </row>
    <row r="262" spans="1:10" s="4" customFormat="1" ht="30">
      <c r="A262" s="167" t="s">
        <v>222</v>
      </c>
      <c r="B262" s="168" t="s">
        <v>223</v>
      </c>
      <c r="C262" s="149" t="s">
        <v>224</v>
      </c>
      <c r="D262" s="150" t="s">
        <v>56</v>
      </c>
      <c r="E262" s="171"/>
      <c r="F262" s="171"/>
      <c r="G262" s="171"/>
      <c r="H262" s="171"/>
      <c r="I262" s="171">
        <f>SUM(I263:I264)</f>
        <v>1</v>
      </c>
    </row>
    <row r="263" spans="1:10" s="4" customFormat="1" ht="15">
      <c r="A263" s="166"/>
      <c r="B263" s="166"/>
      <c r="C263" s="194"/>
      <c r="D263" s="187"/>
      <c r="E263" s="173"/>
      <c r="F263" s="173"/>
      <c r="G263" s="173"/>
      <c r="H263" s="173">
        <v>1</v>
      </c>
      <c r="I263" s="173">
        <f>PRODUCT(E263:H263)</f>
        <v>1</v>
      </c>
    </row>
    <row r="264" spans="1:10" s="25" customFormat="1" ht="15">
      <c r="A264" s="180"/>
      <c r="B264" s="180"/>
      <c r="C264" s="192"/>
      <c r="D264" s="182"/>
      <c r="E264" s="172"/>
      <c r="F264" s="172"/>
      <c r="G264" s="172"/>
      <c r="H264" s="172"/>
      <c r="I264" s="172"/>
      <c r="J264" s="26"/>
    </row>
    <row r="265" spans="1:10" s="4" customFormat="1" ht="30">
      <c r="A265" s="167" t="s">
        <v>225</v>
      </c>
      <c r="B265" s="168" t="s">
        <v>226</v>
      </c>
      <c r="C265" s="169" t="s">
        <v>227</v>
      </c>
      <c r="D265" s="150" t="s">
        <v>56</v>
      </c>
      <c r="E265" s="174"/>
      <c r="F265" s="174"/>
      <c r="G265" s="174"/>
      <c r="H265" s="174"/>
      <c r="I265" s="174">
        <f>SUM(I266:I267)</f>
        <v>1</v>
      </c>
    </row>
    <row r="266" spans="1:10" s="25" customFormat="1" ht="15">
      <c r="A266" s="180"/>
      <c r="B266" s="180"/>
      <c r="C266" s="192"/>
      <c r="D266" s="182"/>
      <c r="E266" s="172"/>
      <c r="F266" s="172"/>
      <c r="G266" s="172"/>
      <c r="H266" s="172">
        <v>1</v>
      </c>
      <c r="I266" s="172">
        <f>PRODUCT(E266:H266)</f>
        <v>1</v>
      </c>
      <c r="J266" s="26"/>
    </row>
    <row r="267" spans="1:10" s="4" customFormat="1" ht="15">
      <c r="A267" s="183"/>
      <c r="B267" s="183"/>
      <c r="C267" s="193"/>
      <c r="D267" s="185"/>
      <c r="E267" s="171"/>
      <c r="F267" s="171"/>
      <c r="G267" s="171"/>
      <c r="H267" s="171"/>
      <c r="I267" s="173"/>
    </row>
    <row r="268" spans="1:10" s="4" customFormat="1" ht="45">
      <c r="A268" s="167" t="s">
        <v>228</v>
      </c>
      <c r="B268" s="168" t="s">
        <v>229</v>
      </c>
      <c r="C268" s="169" t="s">
        <v>118</v>
      </c>
      <c r="D268" s="150" t="s">
        <v>56</v>
      </c>
      <c r="E268" s="171"/>
      <c r="F268" s="171"/>
      <c r="G268" s="171"/>
      <c r="H268" s="171"/>
      <c r="I268" s="171">
        <f>SUM(I269:I270)</f>
        <v>1</v>
      </c>
    </row>
    <row r="269" spans="1:10" s="4" customFormat="1" ht="14.25">
      <c r="A269" s="195"/>
      <c r="B269" s="195"/>
      <c r="C269" s="186"/>
      <c r="D269" s="190"/>
      <c r="E269" s="173"/>
      <c r="F269" s="173"/>
      <c r="G269" s="173"/>
      <c r="H269" s="173">
        <v>1</v>
      </c>
      <c r="I269" s="173">
        <f>PRODUCT(E269:H269)</f>
        <v>1</v>
      </c>
    </row>
    <row r="270" spans="1:10" s="25" customFormat="1" ht="14.25">
      <c r="A270" s="196"/>
      <c r="B270" s="196"/>
      <c r="C270" s="181"/>
      <c r="D270" s="182"/>
      <c r="E270" s="172"/>
      <c r="F270" s="172"/>
      <c r="G270" s="172"/>
      <c r="H270" s="172"/>
      <c r="I270" s="172"/>
      <c r="J270" s="26"/>
    </row>
    <row r="271" spans="1:10" s="4" customFormat="1" ht="105">
      <c r="A271" s="167" t="s">
        <v>230</v>
      </c>
      <c r="B271" s="168" t="s">
        <v>231</v>
      </c>
      <c r="C271" s="169" t="s">
        <v>232</v>
      </c>
      <c r="D271" s="150" t="s">
        <v>56</v>
      </c>
      <c r="E271" s="174"/>
      <c r="F271" s="174"/>
      <c r="G271" s="174"/>
      <c r="H271" s="174"/>
      <c r="I271" s="174">
        <f>SUM(I272:I273)</f>
        <v>1</v>
      </c>
    </row>
    <row r="272" spans="1:10" s="25" customFormat="1" ht="15">
      <c r="A272" s="180"/>
      <c r="B272" s="180"/>
      <c r="C272" s="181"/>
      <c r="D272" s="182"/>
      <c r="E272" s="172"/>
      <c r="F272" s="172"/>
      <c r="G272" s="172"/>
      <c r="H272" s="172">
        <v>1</v>
      </c>
      <c r="I272" s="172">
        <f>PRODUCT(E272:H272)</f>
        <v>1</v>
      </c>
      <c r="J272" s="26"/>
    </row>
    <row r="273" spans="1:10" s="4" customFormat="1" ht="15">
      <c r="A273" s="183"/>
      <c r="B273" s="183"/>
      <c r="C273" s="184"/>
      <c r="D273" s="185"/>
      <c r="E273" s="171"/>
      <c r="F273" s="171"/>
      <c r="G273" s="171"/>
      <c r="H273" s="171"/>
      <c r="I273" s="173"/>
    </row>
    <row r="274" spans="1:10" s="4" customFormat="1" ht="105">
      <c r="A274" s="167" t="s">
        <v>233</v>
      </c>
      <c r="B274" s="168" t="s">
        <v>234</v>
      </c>
      <c r="C274" s="169" t="s">
        <v>235</v>
      </c>
      <c r="D274" s="150" t="s">
        <v>56</v>
      </c>
      <c r="E274" s="171"/>
      <c r="F274" s="171"/>
      <c r="G274" s="171"/>
      <c r="H274" s="171"/>
      <c r="I274" s="171">
        <f>SUM(I275:I276)</f>
        <v>1</v>
      </c>
    </row>
    <row r="275" spans="1:10" s="4" customFormat="1" ht="15">
      <c r="A275" s="166"/>
      <c r="B275" s="166"/>
      <c r="C275" s="186"/>
      <c r="D275" s="187"/>
      <c r="E275" s="173"/>
      <c r="F275" s="173"/>
      <c r="G275" s="173"/>
      <c r="H275" s="173">
        <v>1</v>
      </c>
      <c r="I275" s="173">
        <f>PRODUCT(E275:H275)</f>
        <v>1</v>
      </c>
    </row>
    <row r="276" spans="1:10" s="25" customFormat="1" ht="15">
      <c r="A276" s="180"/>
      <c r="B276" s="180"/>
      <c r="C276" s="181"/>
      <c r="D276" s="182"/>
      <c r="E276" s="172"/>
      <c r="F276" s="172"/>
      <c r="G276" s="172"/>
      <c r="H276" s="172"/>
      <c r="I276" s="172"/>
      <c r="J276" s="26"/>
    </row>
    <row r="277" spans="1:10" s="4" customFormat="1" ht="90">
      <c r="A277" s="167" t="s">
        <v>236</v>
      </c>
      <c r="B277" s="168" t="s">
        <v>237</v>
      </c>
      <c r="C277" s="169" t="s">
        <v>369</v>
      </c>
      <c r="D277" s="150" t="s">
        <v>56</v>
      </c>
      <c r="E277" s="171"/>
      <c r="F277" s="171"/>
      <c r="G277" s="171"/>
      <c r="H277" s="171"/>
      <c r="I277" s="171">
        <f>SUM(I278:I279)</f>
        <v>1</v>
      </c>
    </row>
    <row r="278" spans="1:10" s="4" customFormat="1" ht="15">
      <c r="A278" s="166"/>
      <c r="B278" s="166"/>
      <c r="C278" s="186"/>
      <c r="D278" s="187"/>
      <c r="E278" s="173"/>
      <c r="F278" s="173"/>
      <c r="G278" s="173"/>
      <c r="H278" s="173">
        <v>1</v>
      </c>
      <c r="I278" s="173">
        <f>PRODUCT(E278:H278)</f>
        <v>1</v>
      </c>
    </row>
    <row r="279" spans="1:10" s="25" customFormat="1" ht="15">
      <c r="A279" s="180"/>
      <c r="B279" s="180"/>
      <c r="C279" s="181"/>
      <c r="D279" s="182"/>
      <c r="E279" s="172"/>
      <c r="F279" s="172"/>
      <c r="G279" s="172"/>
      <c r="H279" s="172"/>
      <c r="I279" s="172"/>
      <c r="J279" s="26"/>
    </row>
    <row r="280" spans="1:10" s="6" customFormat="1" ht="15">
      <c r="A280" s="63" t="s">
        <v>238</v>
      </c>
      <c r="B280" s="68"/>
      <c r="C280" s="64" t="s">
        <v>239</v>
      </c>
      <c r="D280" s="70"/>
      <c r="E280" s="165"/>
      <c r="F280" s="165"/>
      <c r="G280" s="165"/>
      <c r="H280" s="165"/>
      <c r="I280" s="165"/>
    </row>
    <row r="281" spans="1:10" s="4" customFormat="1" ht="60">
      <c r="A281" s="167" t="s">
        <v>240</v>
      </c>
      <c r="B281" s="168" t="s">
        <v>241</v>
      </c>
      <c r="C281" s="169" t="s">
        <v>242</v>
      </c>
      <c r="D281" s="150" t="s">
        <v>106</v>
      </c>
      <c r="E281" s="174"/>
      <c r="F281" s="174"/>
      <c r="G281" s="174"/>
      <c r="H281" s="174"/>
      <c r="I281" s="174">
        <f>SUM(I282:I283)</f>
        <v>6.4</v>
      </c>
    </row>
    <row r="282" spans="1:10" s="25" customFormat="1" ht="15">
      <c r="A282" s="180"/>
      <c r="B282" s="180"/>
      <c r="C282" s="181"/>
      <c r="D282" s="182"/>
      <c r="E282" s="172">
        <v>6.4</v>
      </c>
      <c r="F282" s="172"/>
      <c r="G282" s="172"/>
      <c r="H282" s="172"/>
      <c r="I282" s="172">
        <f>PRODUCT(E282:H282)</f>
        <v>6.4</v>
      </c>
      <c r="J282" s="26"/>
    </row>
    <row r="283" spans="1:10" s="4" customFormat="1" ht="15">
      <c r="A283" s="183"/>
      <c r="B283" s="183"/>
      <c r="C283" s="184"/>
      <c r="D283" s="185"/>
      <c r="E283" s="171"/>
      <c r="F283" s="171"/>
      <c r="G283" s="171"/>
      <c r="H283" s="171"/>
      <c r="I283" s="173"/>
    </row>
    <row r="284" spans="1:10" s="4" customFormat="1" ht="60">
      <c r="A284" s="167" t="s">
        <v>243</v>
      </c>
      <c r="B284" s="168" t="s">
        <v>244</v>
      </c>
      <c r="C284" s="169" t="s">
        <v>245</v>
      </c>
      <c r="D284" s="150" t="s">
        <v>106</v>
      </c>
      <c r="E284" s="171"/>
      <c r="F284" s="171"/>
      <c r="G284" s="171"/>
      <c r="H284" s="171"/>
      <c r="I284" s="171">
        <f>SUM(I285:I286)</f>
        <v>9.5</v>
      </c>
    </row>
    <row r="285" spans="1:10" s="4" customFormat="1" ht="15">
      <c r="A285" s="166"/>
      <c r="B285" s="166"/>
      <c r="C285" s="186"/>
      <c r="D285" s="187"/>
      <c r="E285" s="173">
        <v>9.5</v>
      </c>
      <c r="F285" s="173"/>
      <c r="G285" s="173"/>
      <c r="H285" s="173"/>
      <c r="I285" s="173">
        <f>PRODUCT(E285:H285)</f>
        <v>9.5</v>
      </c>
    </row>
    <row r="286" spans="1:10" s="25" customFormat="1" ht="15">
      <c r="A286" s="180"/>
      <c r="B286" s="180"/>
      <c r="C286" s="181"/>
      <c r="D286" s="182"/>
      <c r="E286" s="172"/>
      <c r="F286" s="172"/>
      <c r="G286" s="172"/>
      <c r="H286" s="172"/>
      <c r="I286" s="172"/>
      <c r="J286" s="26"/>
    </row>
    <row r="287" spans="1:10" s="4" customFormat="1" ht="60">
      <c r="A287" s="167" t="s">
        <v>246</v>
      </c>
      <c r="B287" s="168" t="s">
        <v>247</v>
      </c>
      <c r="C287" s="169" t="s">
        <v>248</v>
      </c>
      <c r="D287" s="150" t="s">
        <v>56</v>
      </c>
      <c r="E287" s="171"/>
      <c r="F287" s="171"/>
      <c r="G287" s="171"/>
      <c r="H287" s="171"/>
      <c r="I287" s="171">
        <f>SUM(I288:I289)</f>
        <v>1</v>
      </c>
    </row>
    <row r="288" spans="1:10" s="4" customFormat="1" ht="15">
      <c r="A288" s="166"/>
      <c r="B288" s="166"/>
      <c r="C288" s="186"/>
      <c r="D288" s="187"/>
      <c r="E288" s="173">
        <v>1</v>
      </c>
      <c r="F288" s="173"/>
      <c r="G288" s="173"/>
      <c r="H288" s="173"/>
      <c r="I288" s="173">
        <f>PRODUCT(E288:H288)</f>
        <v>1</v>
      </c>
    </row>
    <row r="289" spans="1:10" s="25" customFormat="1" ht="15">
      <c r="A289" s="180"/>
      <c r="B289" s="180"/>
      <c r="C289" s="181"/>
      <c r="D289" s="182"/>
      <c r="E289" s="172"/>
      <c r="F289" s="172"/>
      <c r="G289" s="172"/>
      <c r="H289" s="172"/>
      <c r="I289" s="172"/>
      <c r="J289" s="26"/>
    </row>
    <row r="290" spans="1:10" s="4" customFormat="1" ht="75">
      <c r="A290" s="167" t="s">
        <v>249</v>
      </c>
      <c r="B290" s="168" t="s">
        <v>250</v>
      </c>
      <c r="C290" s="169" t="s">
        <v>370</v>
      </c>
      <c r="D290" s="150" t="s">
        <v>56</v>
      </c>
      <c r="E290" s="174"/>
      <c r="F290" s="174"/>
      <c r="G290" s="174"/>
      <c r="H290" s="174"/>
      <c r="I290" s="174">
        <f>SUM(I291:I292)</f>
        <v>3</v>
      </c>
    </row>
    <row r="291" spans="1:10" s="25" customFormat="1" ht="15">
      <c r="A291" s="180"/>
      <c r="B291" s="180"/>
      <c r="C291" s="181"/>
      <c r="D291" s="182"/>
      <c r="E291" s="172">
        <v>3</v>
      </c>
      <c r="F291" s="172"/>
      <c r="G291" s="172"/>
      <c r="H291" s="172"/>
      <c r="I291" s="172">
        <f>PRODUCT(E291:H291)</f>
        <v>3</v>
      </c>
      <c r="J291" s="26"/>
    </row>
    <row r="292" spans="1:10" s="4" customFormat="1" ht="15">
      <c r="A292" s="183"/>
      <c r="B292" s="183"/>
      <c r="C292" s="184"/>
      <c r="D292" s="185"/>
      <c r="E292" s="171"/>
      <c r="F292" s="171"/>
      <c r="G292" s="171"/>
      <c r="H292" s="171"/>
      <c r="I292" s="173"/>
    </row>
    <row r="293" spans="1:10" s="4" customFormat="1" ht="60">
      <c r="A293" s="167" t="s">
        <v>251</v>
      </c>
      <c r="B293" s="168" t="s">
        <v>252</v>
      </c>
      <c r="C293" s="169" t="s">
        <v>253</v>
      </c>
      <c r="D293" s="150" t="s">
        <v>56</v>
      </c>
      <c r="E293" s="171"/>
      <c r="F293" s="171"/>
      <c r="G293" s="171"/>
      <c r="H293" s="171"/>
      <c r="I293" s="171">
        <f>SUM(I294:I295)</f>
        <v>2</v>
      </c>
    </row>
    <row r="294" spans="1:10" s="4" customFormat="1" ht="15">
      <c r="A294" s="166"/>
      <c r="B294" s="166"/>
      <c r="C294" s="186"/>
      <c r="D294" s="187"/>
      <c r="E294" s="173">
        <v>2</v>
      </c>
      <c r="F294" s="173"/>
      <c r="G294" s="173"/>
      <c r="H294" s="173"/>
      <c r="I294" s="173">
        <f>PRODUCT(E294:H294)</f>
        <v>2</v>
      </c>
    </row>
    <row r="295" spans="1:10" s="25" customFormat="1" ht="15">
      <c r="A295" s="180"/>
      <c r="B295" s="180"/>
      <c r="C295" s="181"/>
      <c r="D295" s="182"/>
      <c r="E295" s="172"/>
      <c r="F295" s="172"/>
      <c r="G295" s="172"/>
      <c r="H295" s="172"/>
      <c r="I295" s="172"/>
      <c r="J295" s="26"/>
    </row>
    <row r="296" spans="1:10" s="4" customFormat="1" ht="75">
      <c r="A296" s="167" t="s">
        <v>254</v>
      </c>
      <c r="B296" s="168" t="s">
        <v>255</v>
      </c>
      <c r="C296" s="169" t="s">
        <v>256</v>
      </c>
      <c r="D296" s="150" t="s">
        <v>56</v>
      </c>
      <c r="E296" s="171"/>
      <c r="F296" s="171"/>
      <c r="G296" s="171"/>
      <c r="H296" s="171"/>
      <c r="I296" s="171">
        <f>SUM(I297:I298)</f>
        <v>1</v>
      </c>
    </row>
    <row r="297" spans="1:10" s="4" customFormat="1" ht="15">
      <c r="A297" s="166"/>
      <c r="B297" s="166"/>
      <c r="C297" s="186"/>
      <c r="D297" s="187"/>
      <c r="E297" s="173">
        <v>1</v>
      </c>
      <c r="F297" s="173"/>
      <c r="G297" s="173"/>
      <c r="H297" s="173"/>
      <c r="I297" s="173">
        <f>PRODUCT(E297:H297)</f>
        <v>1</v>
      </c>
    </row>
    <row r="298" spans="1:10" s="25" customFormat="1" ht="15">
      <c r="A298" s="180"/>
      <c r="B298" s="180"/>
      <c r="C298" s="181"/>
      <c r="D298" s="182"/>
      <c r="E298" s="172"/>
      <c r="F298" s="172"/>
      <c r="G298" s="172"/>
      <c r="H298" s="172"/>
      <c r="I298" s="172"/>
      <c r="J298" s="26"/>
    </row>
    <row r="299" spans="1:10" s="4" customFormat="1" ht="60">
      <c r="A299" s="167" t="s">
        <v>257</v>
      </c>
      <c r="B299" s="168" t="s">
        <v>371</v>
      </c>
      <c r="C299" s="169" t="s">
        <v>372</v>
      </c>
      <c r="D299" s="150" t="s">
        <v>56</v>
      </c>
      <c r="E299" s="171"/>
      <c r="F299" s="171"/>
      <c r="G299" s="171"/>
      <c r="H299" s="171"/>
      <c r="I299" s="171">
        <f>SUM(I300:I301)</f>
        <v>1</v>
      </c>
    </row>
    <row r="300" spans="1:10" s="4" customFormat="1" ht="15">
      <c r="A300" s="166"/>
      <c r="B300" s="166"/>
      <c r="C300" s="186"/>
      <c r="D300" s="187"/>
      <c r="E300" s="173">
        <v>1</v>
      </c>
      <c r="F300" s="173"/>
      <c r="G300" s="173"/>
      <c r="H300" s="173"/>
      <c r="I300" s="173">
        <f>PRODUCT(E300:H300)</f>
        <v>1</v>
      </c>
    </row>
    <row r="301" spans="1:10" s="25" customFormat="1" ht="15">
      <c r="A301" s="180"/>
      <c r="B301" s="180"/>
      <c r="C301" s="181"/>
      <c r="D301" s="182"/>
      <c r="E301" s="172"/>
      <c r="F301" s="172"/>
      <c r="G301" s="172"/>
      <c r="H301" s="172"/>
      <c r="I301" s="172"/>
      <c r="J301" s="26"/>
    </row>
    <row r="302" spans="1:10" s="6" customFormat="1" ht="15">
      <c r="A302" s="63" t="s">
        <v>91</v>
      </c>
      <c r="B302" s="68"/>
      <c r="C302" s="64" t="s">
        <v>90</v>
      </c>
      <c r="D302" s="65"/>
      <c r="E302" s="165"/>
      <c r="F302" s="165"/>
      <c r="G302" s="165"/>
      <c r="H302" s="165"/>
      <c r="I302" s="165"/>
    </row>
    <row r="303" spans="1:10" s="4" customFormat="1" ht="60">
      <c r="A303" s="167" t="s">
        <v>92</v>
      </c>
      <c r="B303" s="168" t="s">
        <v>373</v>
      </c>
      <c r="C303" s="169" t="s">
        <v>374</v>
      </c>
      <c r="D303" s="150" t="s">
        <v>56</v>
      </c>
      <c r="E303" s="174"/>
      <c r="F303" s="174"/>
      <c r="G303" s="174"/>
      <c r="H303" s="174"/>
      <c r="I303" s="174">
        <f>SUM(I304:I305)</f>
        <v>1</v>
      </c>
    </row>
    <row r="304" spans="1:10" s="25" customFormat="1" ht="15">
      <c r="A304" s="180"/>
      <c r="B304" s="180"/>
      <c r="C304" s="181"/>
      <c r="D304" s="182"/>
      <c r="E304" s="172">
        <v>1</v>
      </c>
      <c r="F304" s="172"/>
      <c r="G304" s="172"/>
      <c r="H304" s="172"/>
      <c r="I304" s="172">
        <f>PRODUCT(E304:H304)</f>
        <v>1</v>
      </c>
      <c r="J304" s="26"/>
    </row>
    <row r="305" spans="1:10" s="4" customFormat="1" ht="15">
      <c r="A305" s="183"/>
      <c r="B305" s="183"/>
      <c r="C305" s="184"/>
      <c r="D305" s="185"/>
      <c r="E305" s="171"/>
      <c r="F305" s="171"/>
      <c r="G305" s="171"/>
      <c r="H305" s="171"/>
      <c r="I305" s="173"/>
    </row>
    <row r="306" spans="1:10" s="4" customFormat="1" ht="45">
      <c r="A306" s="167" t="s">
        <v>93</v>
      </c>
      <c r="B306" s="168" t="s">
        <v>375</v>
      </c>
      <c r="C306" s="169" t="s">
        <v>376</v>
      </c>
      <c r="D306" s="150" t="s">
        <v>56</v>
      </c>
      <c r="E306" s="171"/>
      <c r="F306" s="171"/>
      <c r="G306" s="171"/>
      <c r="H306" s="171"/>
      <c r="I306" s="171">
        <f>SUM(I307:I308)</f>
        <v>1</v>
      </c>
    </row>
    <row r="307" spans="1:10" s="4" customFormat="1" ht="15">
      <c r="A307" s="166"/>
      <c r="B307" s="166"/>
      <c r="C307" s="186"/>
      <c r="D307" s="187"/>
      <c r="E307" s="173">
        <v>1</v>
      </c>
      <c r="F307" s="173"/>
      <c r="G307" s="173"/>
      <c r="H307" s="173"/>
      <c r="I307" s="173">
        <f>PRODUCT(E307:H307)</f>
        <v>1</v>
      </c>
    </row>
    <row r="308" spans="1:10" s="25" customFormat="1" ht="15">
      <c r="A308" s="180"/>
      <c r="B308" s="180"/>
      <c r="C308" s="181"/>
      <c r="D308" s="182"/>
      <c r="E308" s="172"/>
      <c r="F308" s="172"/>
      <c r="G308" s="172"/>
      <c r="H308" s="172"/>
      <c r="I308" s="172"/>
      <c r="J308" s="26"/>
    </row>
    <row r="309" spans="1:10" s="4" customFormat="1" ht="60">
      <c r="A309" s="167" t="s">
        <v>258</v>
      </c>
      <c r="B309" s="168" t="s">
        <v>377</v>
      </c>
      <c r="C309" s="169" t="s">
        <v>378</v>
      </c>
      <c r="D309" s="150" t="s">
        <v>56</v>
      </c>
      <c r="E309" s="171"/>
      <c r="F309" s="171"/>
      <c r="G309" s="171"/>
      <c r="H309" s="171"/>
      <c r="I309" s="171">
        <f>SUM(I310:I311)</f>
        <v>1</v>
      </c>
    </row>
    <row r="310" spans="1:10" s="4" customFormat="1" ht="15">
      <c r="A310" s="166"/>
      <c r="B310" s="166"/>
      <c r="C310" s="186"/>
      <c r="D310" s="187"/>
      <c r="E310" s="173">
        <v>1</v>
      </c>
      <c r="F310" s="173"/>
      <c r="G310" s="173"/>
      <c r="H310" s="173"/>
      <c r="I310" s="173">
        <f>PRODUCT(E310:H310)</f>
        <v>1</v>
      </c>
    </row>
    <row r="311" spans="1:10" s="25" customFormat="1" ht="15">
      <c r="A311" s="180"/>
      <c r="B311" s="180"/>
      <c r="C311" s="181"/>
      <c r="D311" s="182"/>
      <c r="E311" s="172"/>
      <c r="F311" s="172"/>
      <c r="G311" s="172"/>
      <c r="H311" s="172"/>
      <c r="I311" s="172"/>
      <c r="J311" s="26"/>
    </row>
    <row r="312" spans="1:10" s="4" customFormat="1" ht="45">
      <c r="A312" s="167" t="s">
        <v>259</v>
      </c>
      <c r="B312" s="168" t="s">
        <v>260</v>
      </c>
      <c r="C312" s="169" t="s">
        <v>261</v>
      </c>
      <c r="D312" s="150" t="s">
        <v>56</v>
      </c>
      <c r="E312" s="171"/>
      <c r="F312" s="171"/>
      <c r="G312" s="171"/>
      <c r="H312" s="171"/>
      <c r="I312" s="171">
        <f>SUM(I313:I314)</f>
        <v>2</v>
      </c>
    </row>
    <row r="313" spans="1:10" s="4" customFormat="1" ht="15">
      <c r="A313" s="166"/>
      <c r="B313" s="166"/>
      <c r="C313" s="186"/>
      <c r="D313" s="187"/>
      <c r="E313" s="173">
        <v>2</v>
      </c>
      <c r="F313" s="173"/>
      <c r="G313" s="173"/>
      <c r="H313" s="173"/>
      <c r="I313" s="173">
        <f>PRODUCT(E313:H313)</f>
        <v>2</v>
      </c>
    </row>
    <row r="314" spans="1:10" s="25" customFormat="1" ht="15">
      <c r="A314" s="180"/>
      <c r="B314" s="180"/>
      <c r="C314" s="181"/>
      <c r="D314" s="182"/>
      <c r="E314" s="172"/>
      <c r="F314" s="172"/>
      <c r="G314" s="172"/>
      <c r="H314" s="172"/>
      <c r="I314" s="172"/>
      <c r="J314" s="26"/>
    </row>
    <row r="315" spans="1:10" s="4" customFormat="1" ht="60">
      <c r="A315" s="167" t="s">
        <v>262</v>
      </c>
      <c r="B315" s="168" t="s">
        <v>264</v>
      </c>
      <c r="C315" s="169" t="s">
        <v>265</v>
      </c>
      <c r="D315" s="150" t="s">
        <v>56</v>
      </c>
      <c r="E315" s="171"/>
      <c r="F315" s="171"/>
      <c r="G315" s="171"/>
      <c r="H315" s="171"/>
      <c r="I315" s="171">
        <f>SUM(I316:I317)</f>
        <v>8</v>
      </c>
    </row>
    <row r="316" spans="1:10" s="4" customFormat="1" ht="15">
      <c r="A316" s="166"/>
      <c r="B316" s="166"/>
      <c r="C316" s="186"/>
      <c r="D316" s="187"/>
      <c r="E316" s="173">
        <v>8</v>
      </c>
      <c r="F316" s="173"/>
      <c r="G316" s="173"/>
      <c r="H316" s="173"/>
      <c r="I316" s="173">
        <f>PRODUCT(E316:H316)</f>
        <v>8</v>
      </c>
    </row>
    <row r="317" spans="1:10" s="25" customFormat="1" ht="15">
      <c r="A317" s="180"/>
      <c r="B317" s="180"/>
      <c r="C317" s="181"/>
      <c r="D317" s="182"/>
      <c r="E317" s="172"/>
      <c r="F317" s="172"/>
      <c r="G317" s="172"/>
      <c r="H317" s="172"/>
      <c r="I317" s="172"/>
      <c r="J317" s="26"/>
    </row>
    <row r="318" spans="1:10" s="4" customFormat="1" ht="75">
      <c r="A318" s="167" t="s">
        <v>263</v>
      </c>
      <c r="B318" s="168" t="s">
        <v>267</v>
      </c>
      <c r="C318" s="169" t="s">
        <v>119</v>
      </c>
      <c r="D318" s="150" t="s">
        <v>56</v>
      </c>
      <c r="E318" s="171"/>
      <c r="F318" s="171"/>
      <c r="G318" s="171"/>
      <c r="H318" s="171"/>
      <c r="I318" s="171">
        <f>SUM(I319:I320)</f>
        <v>6</v>
      </c>
    </row>
    <row r="319" spans="1:10" s="4" customFormat="1" ht="15">
      <c r="A319" s="166"/>
      <c r="B319" s="166"/>
      <c r="C319" s="186"/>
      <c r="D319" s="187"/>
      <c r="E319" s="173">
        <v>6</v>
      </c>
      <c r="F319" s="173"/>
      <c r="G319" s="173"/>
      <c r="H319" s="173"/>
      <c r="I319" s="173">
        <f>PRODUCT(E319:H319)</f>
        <v>6</v>
      </c>
    </row>
    <row r="320" spans="1:10" s="25" customFormat="1" ht="15">
      <c r="A320" s="180"/>
      <c r="B320" s="180"/>
      <c r="C320" s="181"/>
      <c r="D320" s="182"/>
      <c r="E320" s="172"/>
      <c r="F320" s="172"/>
      <c r="G320" s="172"/>
      <c r="H320" s="172"/>
      <c r="I320" s="172"/>
      <c r="J320" s="26"/>
    </row>
    <row r="321" spans="1:10" s="4" customFormat="1" ht="45">
      <c r="A321" s="167" t="s">
        <v>266</v>
      </c>
      <c r="B321" s="168" t="s">
        <v>268</v>
      </c>
      <c r="C321" s="169" t="s">
        <v>382</v>
      </c>
      <c r="D321" s="150" t="s">
        <v>56</v>
      </c>
      <c r="E321" s="171"/>
      <c r="F321" s="171"/>
      <c r="G321" s="171"/>
      <c r="H321" s="171"/>
      <c r="I321" s="171">
        <f>SUM(I322:I323)</f>
        <v>6</v>
      </c>
    </row>
    <row r="322" spans="1:10" s="4" customFormat="1" ht="15">
      <c r="A322" s="166"/>
      <c r="B322" s="166"/>
      <c r="C322" s="186"/>
      <c r="D322" s="187"/>
      <c r="E322" s="173">
        <v>6</v>
      </c>
      <c r="F322" s="173"/>
      <c r="G322" s="173"/>
      <c r="H322" s="173"/>
      <c r="I322" s="173">
        <f>PRODUCT(E322:H322)</f>
        <v>6</v>
      </c>
    </row>
    <row r="323" spans="1:10" s="25" customFormat="1" ht="15">
      <c r="A323" s="180"/>
      <c r="B323" s="180"/>
      <c r="C323" s="181"/>
      <c r="D323" s="182"/>
      <c r="E323" s="172"/>
      <c r="F323" s="172"/>
      <c r="G323" s="172"/>
      <c r="H323" s="172"/>
      <c r="I323" s="172"/>
      <c r="J323" s="26"/>
    </row>
    <row r="324" spans="1:10" s="6" customFormat="1" ht="15">
      <c r="A324" s="63" t="s">
        <v>101</v>
      </c>
      <c r="B324" s="68"/>
      <c r="C324" s="64" t="s">
        <v>269</v>
      </c>
      <c r="D324" s="65"/>
      <c r="E324" s="165"/>
      <c r="F324" s="165"/>
      <c r="G324" s="165"/>
      <c r="H324" s="165"/>
      <c r="I324" s="165"/>
    </row>
    <row r="325" spans="1:10" s="4" customFormat="1" ht="30">
      <c r="A325" s="167" t="s">
        <v>102</v>
      </c>
      <c r="B325" s="168" t="s">
        <v>380</v>
      </c>
      <c r="C325" s="169" t="s">
        <v>381</v>
      </c>
      <c r="D325" s="150" t="s">
        <v>122</v>
      </c>
      <c r="E325" s="174"/>
      <c r="F325" s="174"/>
      <c r="G325" s="174"/>
      <c r="H325" s="174"/>
      <c r="I325" s="174">
        <f>SUM(I326:I327)</f>
        <v>44.981999999999999</v>
      </c>
    </row>
    <row r="326" spans="1:10" s="25" customFormat="1" ht="15">
      <c r="A326" s="180"/>
      <c r="B326" s="180"/>
      <c r="C326" s="181"/>
      <c r="D326" s="182"/>
      <c r="E326" s="172">
        <v>5.95</v>
      </c>
      <c r="F326" s="172">
        <v>7.56</v>
      </c>
      <c r="G326" s="172"/>
      <c r="H326" s="172"/>
      <c r="I326" s="172">
        <f>PRODUCT(E326:H326)</f>
        <v>44.981999999999999</v>
      </c>
      <c r="J326" s="26"/>
    </row>
    <row r="327" spans="1:10" s="4" customFormat="1" ht="15">
      <c r="A327" s="183"/>
      <c r="B327" s="183"/>
      <c r="C327" s="184"/>
      <c r="D327" s="185"/>
      <c r="E327" s="171"/>
      <c r="F327" s="171"/>
      <c r="G327" s="171"/>
      <c r="H327" s="171"/>
      <c r="I327" s="173"/>
    </row>
  </sheetData>
  <mergeCells count="15">
    <mergeCell ref="A7:I7"/>
    <mergeCell ref="C1:G1"/>
    <mergeCell ref="H1:I2"/>
    <mergeCell ref="C2:G2"/>
    <mergeCell ref="A3:B3"/>
    <mergeCell ref="D3:I3"/>
    <mergeCell ref="A4:B4"/>
    <mergeCell ref="D4:E4"/>
    <mergeCell ref="F4:G4"/>
    <mergeCell ref="H4:I4"/>
    <mergeCell ref="A5:B5"/>
    <mergeCell ref="D5:E5"/>
    <mergeCell ref="F5:G5"/>
    <mergeCell ref="H5:I5"/>
    <mergeCell ref="A6:I6"/>
  </mergeCells>
  <pageMargins left="0.51181102362204722" right="0.51181102362204722" top="0.59055118110236227" bottom="0.78740157480314965" header="0.31496062992125984" footer="0.31496062992125984"/>
  <pageSetup paperSize="9" scale="97" fitToHeight="0" orientation="landscape" verticalDpi="300" r:id="rId1"/>
  <drawing r:id="rId2"/>
</worksheet>
</file>

<file path=xl/worksheets/sheet9.xml><?xml version="1.0" encoding="utf-8"?>
<worksheet xmlns="http://schemas.openxmlformats.org/spreadsheetml/2006/main" xmlns:r="http://schemas.openxmlformats.org/officeDocument/2006/relationships">
  <sheetPr>
    <tabColor theme="7" tint="0.39997558519241921"/>
    <pageSetUpPr fitToPage="1"/>
  </sheetPr>
  <dimension ref="A1:K101"/>
  <sheetViews>
    <sheetView view="pageBreakPreview" topLeftCell="A13" zoomScaleSheetLayoutView="100" workbookViewId="0">
      <selection activeCell="K103" sqref="K103"/>
    </sheetView>
  </sheetViews>
  <sheetFormatPr defaultRowHeight="12.75"/>
  <cols>
    <col min="1" max="1" width="9" style="1" customWidth="1"/>
    <col min="2" max="2" width="16.42578125" style="1" customWidth="1"/>
    <col min="3" max="3" width="57.28515625" style="1" customWidth="1"/>
    <col min="4" max="4" width="10.140625" style="3" bestFit="1" customWidth="1"/>
    <col min="5" max="5" width="11.28515625" style="1" bestFit="1" customWidth="1"/>
    <col min="6" max="6" width="14" style="1" customWidth="1"/>
    <col min="7" max="7" width="15.7109375" style="1" customWidth="1"/>
    <col min="8" max="8" width="17.7109375" style="1" bestFit="1" customWidth="1"/>
    <col min="9" max="11" width="13.42578125" style="1" customWidth="1"/>
    <col min="12" max="16384" width="9.140625" style="1"/>
  </cols>
  <sheetData>
    <row r="1" spans="1:11" ht="22.5" customHeight="1">
      <c r="A1" s="59"/>
      <c r="B1" s="59"/>
      <c r="C1" s="322" t="s">
        <v>15</v>
      </c>
      <c r="D1" s="322"/>
      <c r="E1" s="322"/>
      <c r="F1" s="322"/>
      <c r="G1" s="322"/>
      <c r="H1" s="323"/>
      <c r="I1" s="324"/>
      <c r="J1" s="11"/>
      <c r="K1" s="12"/>
    </row>
    <row r="2" spans="1:11" ht="22.5" customHeight="1">
      <c r="A2" s="60"/>
      <c r="B2" s="60"/>
      <c r="C2" s="322" t="s">
        <v>544</v>
      </c>
      <c r="D2" s="322"/>
      <c r="E2" s="322"/>
      <c r="F2" s="322"/>
      <c r="G2" s="322"/>
      <c r="H2" s="322"/>
      <c r="I2" s="325"/>
      <c r="J2" s="11"/>
      <c r="K2" s="12"/>
    </row>
    <row r="3" spans="1:11" ht="54.75" customHeight="1">
      <c r="A3" s="340" t="s">
        <v>16</v>
      </c>
      <c r="B3" s="341"/>
      <c r="C3" s="61" t="s">
        <v>15</v>
      </c>
      <c r="D3" s="335" t="s">
        <v>270</v>
      </c>
      <c r="E3" s="336"/>
      <c r="F3" s="336"/>
      <c r="G3" s="336"/>
      <c r="H3" s="336"/>
      <c r="I3" s="337"/>
      <c r="J3" s="13"/>
      <c r="K3" s="14"/>
    </row>
    <row r="4" spans="1:11" ht="12" customHeight="1">
      <c r="A4" s="340" t="s">
        <v>17</v>
      </c>
      <c r="B4" s="341"/>
      <c r="C4" s="62" t="s">
        <v>120</v>
      </c>
      <c r="D4" s="241" t="s">
        <v>95</v>
      </c>
      <c r="E4" s="344" t="s">
        <v>19</v>
      </c>
      <c r="F4" s="345"/>
      <c r="G4" s="241" t="s">
        <v>1</v>
      </c>
      <c r="H4" s="333" t="s">
        <v>30</v>
      </c>
      <c r="I4" s="334"/>
      <c r="K4" s="12"/>
    </row>
    <row r="5" spans="1:11" ht="53.25" customHeight="1">
      <c r="A5" s="342" t="s">
        <v>18</v>
      </c>
      <c r="B5" s="343"/>
      <c r="C5" s="62" t="s">
        <v>271</v>
      </c>
      <c r="D5" s="147">
        <v>44310</v>
      </c>
      <c r="E5" s="346" t="s">
        <v>404</v>
      </c>
      <c r="F5" s="347"/>
      <c r="G5" s="146" t="s">
        <v>387</v>
      </c>
      <c r="H5" s="338">
        <f>I99</f>
        <v>42430.93</v>
      </c>
      <c r="I5" s="339"/>
      <c r="K5" s="15"/>
    </row>
    <row r="6" spans="1:11" ht="12" customHeight="1">
      <c r="A6" s="328"/>
      <c r="B6" s="329"/>
      <c r="C6" s="329"/>
      <c r="D6" s="329"/>
      <c r="E6" s="329"/>
      <c r="F6" s="329"/>
      <c r="G6" s="329"/>
      <c r="H6" s="329"/>
      <c r="I6" s="330"/>
      <c r="J6" s="1" t="s">
        <v>1</v>
      </c>
      <c r="K6" s="15"/>
    </row>
    <row r="7" spans="1:11" ht="15">
      <c r="A7" s="331" t="s">
        <v>662</v>
      </c>
      <c r="B7" s="332"/>
      <c r="C7" s="332"/>
      <c r="D7" s="332"/>
      <c r="E7" s="332"/>
      <c r="F7" s="332"/>
      <c r="G7" s="332"/>
      <c r="H7" s="332"/>
      <c r="I7" s="332"/>
      <c r="J7" s="66" t="s">
        <v>272</v>
      </c>
      <c r="K7" s="145" t="s">
        <v>368</v>
      </c>
    </row>
    <row r="8" spans="1:11" ht="38.25">
      <c r="A8" s="27" t="s">
        <v>2</v>
      </c>
      <c r="B8" s="27" t="s">
        <v>20</v>
      </c>
      <c r="C8" s="49" t="s">
        <v>21</v>
      </c>
      <c r="D8" s="28" t="s">
        <v>14</v>
      </c>
      <c r="E8" s="29" t="s">
        <v>22</v>
      </c>
      <c r="F8" s="9" t="s">
        <v>24</v>
      </c>
      <c r="G8" s="9" t="s">
        <v>23</v>
      </c>
      <c r="H8" s="9" t="s">
        <v>25</v>
      </c>
      <c r="I8" s="9" t="s">
        <v>26</v>
      </c>
      <c r="J8" s="10"/>
      <c r="K8" s="10"/>
    </row>
    <row r="9" spans="1:11" s="6" customFormat="1" ht="15">
      <c r="A9" s="63" t="s">
        <v>34</v>
      </c>
      <c r="B9" s="63"/>
      <c r="C9" s="64" t="s">
        <v>123</v>
      </c>
      <c r="D9" s="65"/>
      <c r="E9" s="46"/>
      <c r="F9" s="47"/>
      <c r="G9" s="47">
        <f>ROUND(SUM(G10:G12),2)</f>
        <v>130.91</v>
      </c>
      <c r="H9" s="47"/>
      <c r="I9" s="47">
        <f>ROUND(SUM(I10:I12),2)</f>
        <v>165.05</v>
      </c>
      <c r="J9" s="7"/>
      <c r="K9" s="7"/>
    </row>
    <row r="10" spans="1:11" s="4" customFormat="1" ht="42.75">
      <c r="A10" s="53" t="s">
        <v>35</v>
      </c>
      <c r="B10" s="54" t="s">
        <v>124</v>
      </c>
      <c r="C10" s="57" t="s">
        <v>125</v>
      </c>
      <c r="D10" s="56" t="s">
        <v>122</v>
      </c>
      <c r="E10" s="16">
        <v>44.98</v>
      </c>
      <c r="F10" s="17">
        <v>2.4500000000000002</v>
      </c>
      <c r="G10" s="17">
        <f t="shared" ref="G10:G73" si="0">ROUND(E10*F10,2)</f>
        <v>110.2</v>
      </c>
      <c r="H10" s="17">
        <f t="shared" ref="H10:H70" si="1">ROUND(F10*$J$7,2)</f>
        <v>3.09</v>
      </c>
      <c r="I10" s="17">
        <f t="shared" ref="I10:I73" si="2">ROUND(H10*E10,2)</f>
        <v>138.99</v>
      </c>
      <c r="J10" s="5"/>
      <c r="K10" s="5"/>
    </row>
    <row r="11" spans="1:11" s="4" customFormat="1" ht="57">
      <c r="A11" s="53" t="s">
        <v>36</v>
      </c>
      <c r="B11" s="54" t="s">
        <v>278</v>
      </c>
      <c r="C11" s="57" t="s">
        <v>279</v>
      </c>
      <c r="D11" s="56" t="s">
        <v>126</v>
      </c>
      <c r="E11" s="16">
        <v>1.62</v>
      </c>
      <c r="F11" s="17">
        <v>6.53</v>
      </c>
      <c r="G11" s="17">
        <f t="shared" si="0"/>
        <v>10.58</v>
      </c>
      <c r="H11" s="17">
        <f t="shared" si="1"/>
        <v>8.2200000000000006</v>
      </c>
      <c r="I11" s="17">
        <f t="shared" si="2"/>
        <v>13.32</v>
      </c>
      <c r="J11" s="5"/>
      <c r="K11" s="5"/>
    </row>
    <row r="12" spans="1:11" s="4" customFormat="1" ht="42.75">
      <c r="A12" s="53" t="s">
        <v>37</v>
      </c>
      <c r="B12" s="54" t="s">
        <v>558</v>
      </c>
      <c r="C12" s="57" t="s">
        <v>557</v>
      </c>
      <c r="D12" s="56" t="s">
        <v>126</v>
      </c>
      <c r="E12" s="16">
        <v>2.11</v>
      </c>
      <c r="F12" s="17">
        <v>4.8</v>
      </c>
      <c r="G12" s="17">
        <f t="shared" si="0"/>
        <v>10.130000000000001</v>
      </c>
      <c r="H12" s="17">
        <f t="shared" si="1"/>
        <v>6.04</v>
      </c>
      <c r="I12" s="17">
        <f t="shared" si="2"/>
        <v>12.74</v>
      </c>
      <c r="J12" s="5"/>
      <c r="K12" s="5"/>
    </row>
    <row r="13" spans="1:11" s="4" customFormat="1" ht="15">
      <c r="A13" s="63" t="s">
        <v>60</v>
      </c>
      <c r="B13" s="68"/>
      <c r="C13" s="64" t="s">
        <v>140</v>
      </c>
      <c r="D13" s="65"/>
      <c r="E13" s="69"/>
      <c r="F13" s="67"/>
      <c r="G13" s="47">
        <f>ROUND(SUM(G14:G15),2)</f>
        <v>223.45</v>
      </c>
      <c r="H13" s="47"/>
      <c r="I13" s="47">
        <f>ROUND(SUM(I14:I15),2)</f>
        <v>281.37</v>
      </c>
      <c r="J13" s="5"/>
      <c r="K13" s="5"/>
    </row>
    <row r="14" spans="1:11" s="6" customFormat="1" ht="71.25">
      <c r="A14" s="53" t="s">
        <v>388</v>
      </c>
      <c r="B14" s="54" t="s">
        <v>565</v>
      </c>
      <c r="C14" s="57" t="s">
        <v>566</v>
      </c>
      <c r="D14" s="56" t="s">
        <v>122</v>
      </c>
      <c r="E14" s="16">
        <v>2.1</v>
      </c>
      <c r="F14" s="17">
        <v>92.35</v>
      </c>
      <c r="G14" s="17">
        <f t="shared" si="0"/>
        <v>193.94</v>
      </c>
      <c r="H14" s="17">
        <f t="shared" si="1"/>
        <v>116.29</v>
      </c>
      <c r="I14" s="17">
        <f t="shared" si="2"/>
        <v>244.21</v>
      </c>
      <c r="J14" s="5" t="s">
        <v>475</v>
      </c>
      <c r="K14" s="7"/>
    </row>
    <row r="15" spans="1:11" s="6" customFormat="1" ht="42.75">
      <c r="A15" s="53" t="s">
        <v>149</v>
      </c>
      <c r="B15" s="72" t="s">
        <v>198</v>
      </c>
      <c r="C15" s="55" t="s">
        <v>151</v>
      </c>
      <c r="D15" s="56" t="s">
        <v>122</v>
      </c>
      <c r="E15" s="16">
        <v>1</v>
      </c>
      <c r="F15" s="17">
        <v>29.51</v>
      </c>
      <c r="G15" s="17">
        <f t="shared" si="0"/>
        <v>29.51</v>
      </c>
      <c r="H15" s="17">
        <f t="shared" si="1"/>
        <v>37.159999999999997</v>
      </c>
      <c r="I15" s="17">
        <f t="shared" si="2"/>
        <v>37.159999999999997</v>
      </c>
      <c r="J15" s="202" t="s">
        <v>476</v>
      </c>
      <c r="K15" s="7"/>
    </row>
    <row r="16" spans="1:11" s="4" customFormat="1" ht="15">
      <c r="A16" s="63" t="s">
        <v>64</v>
      </c>
      <c r="B16" s="68"/>
      <c r="C16" s="64" t="s">
        <v>152</v>
      </c>
      <c r="D16" s="65"/>
      <c r="E16" s="69"/>
      <c r="F16" s="67"/>
      <c r="G16" s="47">
        <f>ROUND(SUM(G17:G21),2)</f>
        <v>4509.2700000000004</v>
      </c>
      <c r="H16" s="47"/>
      <c r="I16" s="47">
        <f t="shared" ref="I16" si="3">ROUND(SUM(I17:I21),2)</f>
        <v>5678.5</v>
      </c>
      <c r="J16" s="5"/>
      <c r="K16" s="5"/>
    </row>
    <row r="17" spans="1:11" s="4" customFormat="1" ht="71.25">
      <c r="A17" s="53" t="s">
        <v>65</v>
      </c>
      <c r="B17" s="54" t="s">
        <v>153</v>
      </c>
      <c r="C17" s="55" t="s">
        <v>154</v>
      </c>
      <c r="D17" s="56" t="s">
        <v>122</v>
      </c>
      <c r="E17" s="16">
        <v>57.95</v>
      </c>
      <c r="F17" s="17">
        <v>24.79</v>
      </c>
      <c r="G17" s="17">
        <f t="shared" si="0"/>
        <v>1436.58</v>
      </c>
      <c r="H17" s="17">
        <f t="shared" si="1"/>
        <v>31.22</v>
      </c>
      <c r="I17" s="17">
        <f t="shared" si="2"/>
        <v>1809.2</v>
      </c>
      <c r="J17" s="5"/>
      <c r="K17" s="5"/>
    </row>
    <row r="18" spans="1:11" s="4" customFormat="1" ht="42.75">
      <c r="A18" s="53" t="s">
        <v>66</v>
      </c>
      <c r="B18" s="54" t="s">
        <v>155</v>
      </c>
      <c r="C18" s="55" t="s">
        <v>156</v>
      </c>
      <c r="D18" s="56" t="s">
        <v>122</v>
      </c>
      <c r="E18" s="16">
        <v>57.95</v>
      </c>
      <c r="F18" s="17">
        <v>42.54</v>
      </c>
      <c r="G18" s="17">
        <f t="shared" si="0"/>
        <v>2465.19</v>
      </c>
      <c r="H18" s="17">
        <f t="shared" si="1"/>
        <v>53.57</v>
      </c>
      <c r="I18" s="17">
        <f t="shared" si="2"/>
        <v>3104.38</v>
      </c>
      <c r="J18" s="5"/>
      <c r="K18" s="5"/>
    </row>
    <row r="19" spans="1:11" s="4" customFormat="1" ht="57">
      <c r="A19" s="53" t="s">
        <v>157</v>
      </c>
      <c r="B19" s="54" t="s">
        <v>158</v>
      </c>
      <c r="C19" s="55" t="s">
        <v>117</v>
      </c>
      <c r="D19" s="56" t="s">
        <v>106</v>
      </c>
      <c r="E19" s="16">
        <v>8.4600000000000009</v>
      </c>
      <c r="F19" s="17">
        <v>21</v>
      </c>
      <c r="G19" s="17">
        <f t="shared" si="0"/>
        <v>177.66</v>
      </c>
      <c r="H19" s="17">
        <f t="shared" si="1"/>
        <v>26.44</v>
      </c>
      <c r="I19" s="17">
        <f t="shared" si="2"/>
        <v>223.68</v>
      </c>
      <c r="J19" s="5"/>
      <c r="K19" s="5"/>
    </row>
    <row r="20" spans="1:11" s="4" customFormat="1" ht="42.75">
      <c r="A20" s="53" t="s">
        <v>471</v>
      </c>
      <c r="B20" s="54" t="s">
        <v>472</v>
      </c>
      <c r="C20" s="57" t="s">
        <v>473</v>
      </c>
      <c r="D20" s="56" t="s">
        <v>106</v>
      </c>
      <c r="E20" s="16">
        <v>4.7</v>
      </c>
      <c r="F20" s="17">
        <v>47.16</v>
      </c>
      <c r="G20" s="17">
        <f t="shared" si="0"/>
        <v>221.65</v>
      </c>
      <c r="H20" s="17">
        <f t="shared" si="1"/>
        <v>59.38</v>
      </c>
      <c r="I20" s="17">
        <f t="shared" si="2"/>
        <v>279.08999999999997</v>
      </c>
      <c r="J20" s="5" t="s">
        <v>478</v>
      </c>
      <c r="K20" s="5"/>
    </row>
    <row r="21" spans="1:11" s="4" customFormat="1" ht="42.75">
      <c r="A21" s="53" t="s">
        <v>628</v>
      </c>
      <c r="B21" s="54" t="s">
        <v>629</v>
      </c>
      <c r="C21" s="57" t="s">
        <v>630</v>
      </c>
      <c r="D21" s="56" t="s">
        <v>106</v>
      </c>
      <c r="E21" s="16">
        <v>3.6</v>
      </c>
      <c r="F21" s="17">
        <v>57.83</v>
      </c>
      <c r="G21" s="17">
        <f t="shared" si="0"/>
        <v>208.19</v>
      </c>
      <c r="H21" s="17">
        <f t="shared" si="1"/>
        <v>72.819999999999993</v>
      </c>
      <c r="I21" s="17">
        <f t="shared" si="2"/>
        <v>262.14999999999998</v>
      </c>
      <c r="J21" s="5" t="s">
        <v>478</v>
      </c>
      <c r="K21" s="5"/>
    </row>
    <row r="22" spans="1:11" s="6" customFormat="1" ht="15">
      <c r="A22" s="63" t="s">
        <v>67</v>
      </c>
      <c r="B22" s="68"/>
      <c r="C22" s="64" t="s">
        <v>379</v>
      </c>
      <c r="D22" s="65"/>
      <c r="E22" s="46"/>
      <c r="F22" s="47"/>
      <c r="G22" s="47">
        <f>ROUND(SUM(G23:G28),2)</f>
        <v>8422.5</v>
      </c>
      <c r="H22" s="47"/>
      <c r="I22" s="47">
        <f>ROUND(SUM(I23:I28),2)</f>
        <v>10606.57</v>
      </c>
      <c r="J22" s="7"/>
      <c r="K22" s="7"/>
    </row>
    <row r="23" spans="1:11" s="4" customFormat="1" ht="63.75">
      <c r="A23" s="53" t="s">
        <v>68</v>
      </c>
      <c r="B23" s="54" t="s">
        <v>138</v>
      </c>
      <c r="C23" s="55" t="s">
        <v>139</v>
      </c>
      <c r="D23" s="56" t="s">
        <v>122</v>
      </c>
      <c r="E23" s="16">
        <v>1</v>
      </c>
      <c r="F23" s="17">
        <v>3.25</v>
      </c>
      <c r="G23" s="17">
        <f t="shared" si="0"/>
        <v>3.25</v>
      </c>
      <c r="H23" s="17">
        <f t="shared" si="1"/>
        <v>4.09</v>
      </c>
      <c r="I23" s="17">
        <f t="shared" si="2"/>
        <v>4.09</v>
      </c>
      <c r="J23" s="5" t="s">
        <v>477</v>
      </c>
      <c r="K23" s="5"/>
    </row>
    <row r="24" spans="1:11" s="4" customFormat="1" ht="42.75">
      <c r="A24" s="53" t="s">
        <v>69</v>
      </c>
      <c r="B24" s="53" t="s">
        <v>573</v>
      </c>
      <c r="C24" s="57" t="s">
        <v>574</v>
      </c>
      <c r="D24" s="56" t="s">
        <v>122</v>
      </c>
      <c r="E24" s="16">
        <v>10.98</v>
      </c>
      <c r="F24" s="17">
        <v>29.64</v>
      </c>
      <c r="G24" s="17">
        <f t="shared" si="0"/>
        <v>325.45</v>
      </c>
      <c r="H24" s="17">
        <f t="shared" si="1"/>
        <v>37.32</v>
      </c>
      <c r="I24" s="17">
        <f t="shared" si="2"/>
        <v>409.77</v>
      </c>
      <c r="J24" s="5"/>
      <c r="K24" s="5"/>
    </row>
    <row r="25" spans="1:11" s="4" customFormat="1" ht="71.25">
      <c r="A25" s="53" t="s">
        <v>70</v>
      </c>
      <c r="B25" s="54" t="s">
        <v>159</v>
      </c>
      <c r="C25" s="55" t="s">
        <v>160</v>
      </c>
      <c r="D25" s="56" t="s">
        <v>122</v>
      </c>
      <c r="E25" s="16">
        <v>225.41</v>
      </c>
      <c r="F25" s="17">
        <v>19.16</v>
      </c>
      <c r="G25" s="17">
        <f t="shared" si="0"/>
        <v>4318.8599999999997</v>
      </c>
      <c r="H25" s="17">
        <f t="shared" si="1"/>
        <v>24.13</v>
      </c>
      <c r="I25" s="17">
        <f t="shared" si="2"/>
        <v>5439.14</v>
      </c>
      <c r="J25" s="5" t="s">
        <v>477</v>
      </c>
      <c r="K25" s="5"/>
    </row>
    <row r="26" spans="1:11" s="4" customFormat="1" ht="57">
      <c r="A26" s="53" t="s">
        <v>161</v>
      </c>
      <c r="B26" s="54" t="s">
        <v>162</v>
      </c>
      <c r="C26" s="55" t="s">
        <v>163</v>
      </c>
      <c r="D26" s="56" t="s">
        <v>122</v>
      </c>
      <c r="E26" s="16">
        <v>38.1</v>
      </c>
      <c r="F26" s="17">
        <v>42.81</v>
      </c>
      <c r="G26" s="17">
        <f t="shared" si="0"/>
        <v>1631.06</v>
      </c>
      <c r="H26" s="17">
        <f t="shared" si="1"/>
        <v>53.91</v>
      </c>
      <c r="I26" s="17">
        <f t="shared" si="2"/>
        <v>2053.9699999999998</v>
      </c>
      <c r="J26" s="5"/>
      <c r="K26" s="5"/>
    </row>
    <row r="27" spans="1:11" s="4" customFormat="1" ht="42.75">
      <c r="A27" s="53" t="s">
        <v>164</v>
      </c>
      <c r="B27" s="54" t="s">
        <v>288</v>
      </c>
      <c r="C27" s="75" t="s">
        <v>289</v>
      </c>
      <c r="D27" s="56" t="s">
        <v>122</v>
      </c>
      <c r="E27" s="16">
        <v>39.380000000000003</v>
      </c>
      <c r="F27" s="17">
        <v>42.32</v>
      </c>
      <c r="G27" s="17">
        <f t="shared" si="0"/>
        <v>1666.56</v>
      </c>
      <c r="H27" s="17">
        <f t="shared" si="1"/>
        <v>53.29</v>
      </c>
      <c r="I27" s="17">
        <f t="shared" si="2"/>
        <v>2098.56</v>
      </c>
      <c r="J27" s="5"/>
      <c r="K27" s="5"/>
    </row>
    <row r="28" spans="1:11" s="6" customFormat="1" ht="57">
      <c r="A28" s="53" t="s">
        <v>165</v>
      </c>
      <c r="B28" s="54" t="s">
        <v>166</v>
      </c>
      <c r="C28" s="57" t="s">
        <v>167</v>
      </c>
      <c r="D28" s="56" t="s">
        <v>126</v>
      </c>
      <c r="E28" s="16">
        <v>0.78</v>
      </c>
      <c r="F28" s="17">
        <v>611.95000000000005</v>
      </c>
      <c r="G28" s="17">
        <f t="shared" si="0"/>
        <v>477.32</v>
      </c>
      <c r="H28" s="17">
        <f t="shared" si="1"/>
        <v>770.57</v>
      </c>
      <c r="I28" s="17">
        <f t="shared" si="2"/>
        <v>601.04</v>
      </c>
      <c r="J28" s="5" t="s">
        <v>470</v>
      </c>
      <c r="K28" s="7"/>
    </row>
    <row r="29" spans="1:11" s="4" customFormat="1" ht="15">
      <c r="A29" s="63" t="s">
        <v>71</v>
      </c>
      <c r="B29" s="68"/>
      <c r="C29" s="64" t="s">
        <v>75</v>
      </c>
      <c r="D29" s="65"/>
      <c r="E29" s="69"/>
      <c r="F29" s="67"/>
      <c r="G29" s="47">
        <f>ROUND(SUM(G30:G39),2)</f>
        <v>6401.85</v>
      </c>
      <c r="H29" s="47"/>
      <c r="I29" s="47">
        <f>ROUND(SUM(I30:I39),2)</f>
        <v>8061.24</v>
      </c>
      <c r="J29" s="5"/>
      <c r="K29" s="5"/>
    </row>
    <row r="30" spans="1:11" s="4" customFormat="1" ht="71.25">
      <c r="A30" s="53" t="s">
        <v>72</v>
      </c>
      <c r="B30" s="54" t="s">
        <v>168</v>
      </c>
      <c r="C30" s="80" t="s">
        <v>169</v>
      </c>
      <c r="D30" s="56" t="s">
        <v>56</v>
      </c>
      <c r="E30" s="16">
        <v>1</v>
      </c>
      <c r="F30" s="17">
        <v>224.95</v>
      </c>
      <c r="G30" s="17">
        <f t="shared" si="0"/>
        <v>224.95</v>
      </c>
      <c r="H30" s="17">
        <f t="shared" si="1"/>
        <v>283.26</v>
      </c>
      <c r="I30" s="17">
        <f t="shared" si="2"/>
        <v>283.26</v>
      </c>
      <c r="J30" s="5"/>
      <c r="K30" s="5"/>
    </row>
    <row r="31" spans="1:11" s="4" customFormat="1" ht="42.75">
      <c r="A31" s="53" t="s">
        <v>73</v>
      </c>
      <c r="B31" s="53" t="s">
        <v>580</v>
      </c>
      <c r="C31" s="57" t="s">
        <v>581</v>
      </c>
      <c r="D31" s="56" t="s">
        <v>56</v>
      </c>
      <c r="E31" s="16">
        <v>1</v>
      </c>
      <c r="F31" s="17">
        <v>23.95</v>
      </c>
      <c r="G31" s="17">
        <f t="shared" si="0"/>
        <v>23.95</v>
      </c>
      <c r="H31" s="17">
        <f t="shared" si="1"/>
        <v>30.16</v>
      </c>
      <c r="I31" s="17">
        <f t="shared" si="2"/>
        <v>30.16</v>
      </c>
      <c r="J31" s="5"/>
      <c r="K31" s="5"/>
    </row>
    <row r="32" spans="1:11" s="6" customFormat="1" ht="42.75">
      <c r="A32" s="53" t="s">
        <v>99</v>
      </c>
      <c r="B32" s="54" t="s">
        <v>602</v>
      </c>
      <c r="C32" s="80" t="s">
        <v>603</v>
      </c>
      <c r="D32" s="56" t="s">
        <v>56</v>
      </c>
      <c r="E32" s="16">
        <v>2</v>
      </c>
      <c r="F32" s="17">
        <v>533.82000000000005</v>
      </c>
      <c r="G32" s="17">
        <f t="shared" si="0"/>
        <v>1067.6400000000001</v>
      </c>
      <c r="H32" s="17">
        <f t="shared" si="1"/>
        <v>672.19</v>
      </c>
      <c r="I32" s="17">
        <f t="shared" si="2"/>
        <v>1344.38</v>
      </c>
      <c r="J32" s="202" t="s">
        <v>604</v>
      </c>
      <c r="K32" s="7"/>
    </row>
    <row r="33" spans="1:11" s="4" customFormat="1" ht="27" customHeight="1">
      <c r="A33" s="53" t="s">
        <v>103</v>
      </c>
      <c r="B33" s="54" t="s">
        <v>170</v>
      </c>
      <c r="C33" s="57" t="s">
        <v>171</v>
      </c>
      <c r="D33" s="56" t="s">
        <v>56</v>
      </c>
      <c r="E33" s="16">
        <v>2</v>
      </c>
      <c r="F33" s="17">
        <v>229.38</v>
      </c>
      <c r="G33" s="17">
        <f t="shared" si="0"/>
        <v>458.76</v>
      </c>
      <c r="H33" s="17">
        <f t="shared" si="1"/>
        <v>288.83999999999997</v>
      </c>
      <c r="I33" s="17">
        <f t="shared" si="2"/>
        <v>577.67999999999995</v>
      </c>
      <c r="J33" s="5"/>
      <c r="K33" s="5"/>
    </row>
    <row r="34" spans="1:11" s="4" customFormat="1" ht="42.75">
      <c r="A34" s="239" t="s">
        <v>172</v>
      </c>
      <c r="B34" s="53" t="s">
        <v>588</v>
      </c>
      <c r="C34" s="57" t="s">
        <v>589</v>
      </c>
      <c r="D34" s="56" t="s">
        <v>56</v>
      </c>
      <c r="E34" s="16">
        <v>2</v>
      </c>
      <c r="F34" s="17">
        <v>25.18</v>
      </c>
      <c r="G34" s="17">
        <f t="shared" si="0"/>
        <v>50.36</v>
      </c>
      <c r="H34" s="17">
        <f t="shared" si="1"/>
        <v>31.71</v>
      </c>
      <c r="I34" s="17">
        <f t="shared" si="2"/>
        <v>63.42</v>
      </c>
      <c r="J34" s="5"/>
      <c r="K34" s="5"/>
    </row>
    <row r="35" spans="1:11" s="4" customFormat="1" ht="30.75" customHeight="1">
      <c r="A35" s="53" t="s">
        <v>173</v>
      </c>
      <c r="B35" s="54" t="s">
        <v>174</v>
      </c>
      <c r="C35" s="57" t="s">
        <v>175</v>
      </c>
      <c r="D35" s="56" t="s">
        <v>56</v>
      </c>
      <c r="E35" s="16">
        <v>2</v>
      </c>
      <c r="F35" s="17">
        <v>63.57</v>
      </c>
      <c r="G35" s="17">
        <f t="shared" si="0"/>
        <v>127.14</v>
      </c>
      <c r="H35" s="17">
        <f t="shared" si="1"/>
        <v>80.05</v>
      </c>
      <c r="I35" s="17">
        <f t="shared" si="2"/>
        <v>160.1</v>
      </c>
      <c r="J35" s="5"/>
      <c r="K35" s="5"/>
    </row>
    <row r="36" spans="1:11" s="6" customFormat="1" ht="57">
      <c r="A36" s="53" t="s">
        <v>176</v>
      </c>
      <c r="B36" s="54" t="s">
        <v>177</v>
      </c>
      <c r="C36" s="55" t="s">
        <v>178</v>
      </c>
      <c r="D36" s="56" t="s">
        <v>56</v>
      </c>
      <c r="E36" s="16">
        <v>1</v>
      </c>
      <c r="F36" s="17">
        <v>74.92</v>
      </c>
      <c r="G36" s="17">
        <f t="shared" si="0"/>
        <v>74.92</v>
      </c>
      <c r="H36" s="17">
        <f t="shared" si="1"/>
        <v>94.34</v>
      </c>
      <c r="I36" s="17">
        <f t="shared" si="2"/>
        <v>94.34</v>
      </c>
      <c r="J36" s="7"/>
      <c r="K36" s="7"/>
    </row>
    <row r="37" spans="1:11" s="6" customFormat="1" ht="57">
      <c r="A37" s="53" t="s">
        <v>179</v>
      </c>
      <c r="B37" s="54" t="s">
        <v>274</v>
      </c>
      <c r="C37" s="55" t="s">
        <v>275</v>
      </c>
      <c r="D37" s="56" t="s">
        <v>56</v>
      </c>
      <c r="E37" s="16">
        <v>2</v>
      </c>
      <c r="F37" s="17">
        <v>74.739999999999995</v>
      </c>
      <c r="G37" s="17">
        <f t="shared" si="0"/>
        <v>149.47999999999999</v>
      </c>
      <c r="H37" s="17">
        <f t="shared" si="1"/>
        <v>94.11</v>
      </c>
      <c r="I37" s="17">
        <f t="shared" si="2"/>
        <v>188.22</v>
      </c>
      <c r="J37" s="202" t="s">
        <v>479</v>
      </c>
      <c r="K37" s="7"/>
    </row>
    <row r="38" spans="1:11" s="6" customFormat="1" ht="42.75">
      <c r="A38" s="53" t="s">
        <v>182</v>
      </c>
      <c r="B38" s="54" t="s">
        <v>180</v>
      </c>
      <c r="C38" s="57" t="s">
        <v>181</v>
      </c>
      <c r="D38" s="56" t="s">
        <v>122</v>
      </c>
      <c r="E38" s="16">
        <v>6.18</v>
      </c>
      <c r="F38" s="17">
        <v>567.41999999999996</v>
      </c>
      <c r="G38" s="17">
        <f t="shared" si="0"/>
        <v>3506.66</v>
      </c>
      <c r="H38" s="17">
        <f t="shared" si="1"/>
        <v>714.5</v>
      </c>
      <c r="I38" s="17">
        <f t="shared" si="2"/>
        <v>4415.6099999999997</v>
      </c>
      <c r="J38" s="7"/>
      <c r="K38" s="7"/>
    </row>
    <row r="39" spans="1:11" s="4" customFormat="1" ht="28.5">
      <c r="A39" s="239" t="s">
        <v>273</v>
      </c>
      <c r="B39" s="53" t="s">
        <v>590</v>
      </c>
      <c r="C39" s="55" t="s">
        <v>591</v>
      </c>
      <c r="D39" s="56" t="s">
        <v>122</v>
      </c>
      <c r="E39" s="16">
        <v>6.18</v>
      </c>
      <c r="F39" s="17">
        <v>116.18</v>
      </c>
      <c r="G39" s="17">
        <f t="shared" si="0"/>
        <v>717.99</v>
      </c>
      <c r="H39" s="17">
        <f t="shared" si="1"/>
        <v>146.29</v>
      </c>
      <c r="I39" s="17">
        <f t="shared" si="2"/>
        <v>904.07</v>
      </c>
      <c r="J39" s="5"/>
      <c r="K39" s="5"/>
    </row>
    <row r="40" spans="1:11" s="4" customFormat="1" ht="15">
      <c r="A40" s="63" t="s">
        <v>74</v>
      </c>
      <c r="B40" s="68"/>
      <c r="C40" s="64" t="s">
        <v>383</v>
      </c>
      <c r="D40" s="65"/>
      <c r="E40" s="69"/>
      <c r="F40" s="67"/>
      <c r="G40" s="47">
        <f>ROUND(SUM(G41:G43),2)</f>
        <v>3192.73</v>
      </c>
      <c r="H40" s="47"/>
      <c r="I40" s="47">
        <f>ROUND(SUM(I41:I43),2)</f>
        <v>4019.4</v>
      </c>
      <c r="J40" s="5"/>
      <c r="K40" s="5"/>
    </row>
    <row r="41" spans="1:11" s="6" customFormat="1" ht="63.75">
      <c r="A41" s="53" t="s">
        <v>76</v>
      </c>
      <c r="B41" s="54" t="s">
        <v>183</v>
      </c>
      <c r="C41" s="57" t="s">
        <v>184</v>
      </c>
      <c r="D41" s="56" t="s">
        <v>122</v>
      </c>
      <c r="E41" s="16">
        <v>214.43</v>
      </c>
      <c r="F41" s="17">
        <v>11.55</v>
      </c>
      <c r="G41" s="17">
        <f t="shared" si="0"/>
        <v>2476.67</v>
      </c>
      <c r="H41" s="17">
        <f t="shared" si="1"/>
        <v>14.54</v>
      </c>
      <c r="I41" s="17">
        <f t="shared" si="2"/>
        <v>3117.81</v>
      </c>
      <c r="J41" s="5" t="s">
        <v>477</v>
      </c>
      <c r="K41" s="7"/>
    </row>
    <row r="42" spans="1:11" s="4" customFormat="1" ht="46.5" customHeight="1">
      <c r="A42" s="53" t="s">
        <v>77</v>
      </c>
      <c r="B42" s="54" t="s">
        <v>293</v>
      </c>
      <c r="C42" s="57" t="s">
        <v>297</v>
      </c>
      <c r="D42" s="56" t="s">
        <v>122</v>
      </c>
      <c r="E42" s="23">
        <v>8.4</v>
      </c>
      <c r="F42" s="17">
        <v>10.72</v>
      </c>
      <c r="G42" s="17">
        <f t="shared" si="0"/>
        <v>90.05</v>
      </c>
      <c r="H42" s="17">
        <f t="shared" si="1"/>
        <v>13.5</v>
      </c>
      <c r="I42" s="17">
        <f t="shared" si="2"/>
        <v>113.4</v>
      </c>
      <c r="J42" s="5" t="s">
        <v>292</v>
      </c>
      <c r="K42" s="5"/>
    </row>
    <row r="43" spans="1:11" s="4" customFormat="1" ht="71.25">
      <c r="A43" s="53" t="s">
        <v>78</v>
      </c>
      <c r="B43" s="54" t="s">
        <v>294</v>
      </c>
      <c r="C43" s="57" t="s">
        <v>295</v>
      </c>
      <c r="D43" s="56" t="s">
        <v>122</v>
      </c>
      <c r="E43" s="23">
        <v>19.079999999999998</v>
      </c>
      <c r="F43" s="17">
        <v>32.81</v>
      </c>
      <c r="G43" s="17">
        <f t="shared" si="0"/>
        <v>626.01</v>
      </c>
      <c r="H43" s="17">
        <f t="shared" si="1"/>
        <v>41.31</v>
      </c>
      <c r="I43" s="17">
        <f t="shared" si="2"/>
        <v>788.19</v>
      </c>
      <c r="J43" s="5" t="s">
        <v>296</v>
      </c>
      <c r="K43" s="5"/>
    </row>
    <row r="44" spans="1:11" s="4" customFormat="1" ht="15">
      <c r="A44" s="63" t="s">
        <v>79</v>
      </c>
      <c r="B44" s="68"/>
      <c r="C44" s="64" t="s">
        <v>185</v>
      </c>
      <c r="D44" s="65"/>
      <c r="E44" s="69"/>
      <c r="F44" s="67"/>
      <c r="G44" s="47">
        <f>ROUND(SUM(G45:G57),2)</f>
        <v>3038.6</v>
      </c>
      <c r="H44" s="47"/>
      <c r="I44" s="47">
        <f>ROUND(SUM(I45:I57),2)</f>
        <v>3789.95</v>
      </c>
      <c r="J44" s="5"/>
      <c r="K44" s="5"/>
    </row>
    <row r="45" spans="1:11" s="6" customFormat="1" ht="28.5">
      <c r="A45" s="53" t="s">
        <v>80</v>
      </c>
      <c r="B45" s="53" t="s">
        <v>598</v>
      </c>
      <c r="C45" s="57" t="s">
        <v>599</v>
      </c>
      <c r="D45" s="56" t="s">
        <v>126</v>
      </c>
      <c r="E45" s="16">
        <v>5.03</v>
      </c>
      <c r="F45" s="17">
        <v>2.38</v>
      </c>
      <c r="G45" s="17">
        <f t="shared" si="0"/>
        <v>11.97</v>
      </c>
      <c r="H45" s="17">
        <f t="shared" si="1"/>
        <v>3</v>
      </c>
      <c r="I45" s="17">
        <f t="shared" si="2"/>
        <v>15.09</v>
      </c>
      <c r="J45" s="7"/>
      <c r="K45" s="7"/>
    </row>
    <row r="46" spans="1:11" s="4" customFormat="1" ht="69.75" customHeight="1">
      <c r="A46" s="53" t="s">
        <v>81</v>
      </c>
      <c r="B46" s="54" t="s">
        <v>298</v>
      </c>
      <c r="C46" s="57" t="s">
        <v>299</v>
      </c>
      <c r="D46" s="56" t="s">
        <v>56</v>
      </c>
      <c r="E46" s="16">
        <v>3</v>
      </c>
      <c r="F46" s="17">
        <v>467.51</v>
      </c>
      <c r="G46" s="17">
        <f t="shared" si="0"/>
        <v>1402.53</v>
      </c>
      <c r="H46" s="17">
        <f t="shared" si="1"/>
        <v>588.69000000000005</v>
      </c>
      <c r="I46" s="17">
        <f t="shared" si="2"/>
        <v>1766.07</v>
      </c>
      <c r="J46" s="5"/>
      <c r="K46" s="5"/>
    </row>
    <row r="47" spans="1:11" s="4" customFormat="1" ht="42.75">
      <c r="A47" s="53" t="s">
        <v>100</v>
      </c>
      <c r="B47" s="54" t="s">
        <v>186</v>
      </c>
      <c r="C47" s="57" t="s">
        <v>187</v>
      </c>
      <c r="D47" s="56" t="s">
        <v>126</v>
      </c>
      <c r="E47" s="16">
        <v>0.39</v>
      </c>
      <c r="F47" s="17">
        <v>459.85</v>
      </c>
      <c r="G47" s="17">
        <f t="shared" si="0"/>
        <v>179.34</v>
      </c>
      <c r="H47" s="17">
        <f t="shared" si="1"/>
        <v>579.04</v>
      </c>
      <c r="I47" s="17">
        <f t="shared" si="2"/>
        <v>225.83</v>
      </c>
      <c r="J47" s="5"/>
      <c r="K47" s="5"/>
    </row>
    <row r="48" spans="1:11" s="4" customFormat="1" ht="14.25">
      <c r="A48" s="53" t="s">
        <v>188</v>
      </c>
      <c r="B48" s="54" t="s">
        <v>189</v>
      </c>
      <c r="C48" s="55" t="s">
        <v>190</v>
      </c>
      <c r="D48" s="56" t="s">
        <v>191</v>
      </c>
      <c r="E48" s="16">
        <v>22.14</v>
      </c>
      <c r="F48" s="17">
        <v>10.91</v>
      </c>
      <c r="G48" s="17">
        <f t="shared" si="0"/>
        <v>241.55</v>
      </c>
      <c r="H48" s="17">
        <f>ROUND(F48*$K$7,2)</f>
        <v>12.1</v>
      </c>
      <c r="I48" s="17">
        <f t="shared" si="2"/>
        <v>267.89</v>
      </c>
      <c r="J48" s="5"/>
      <c r="K48" s="5"/>
    </row>
    <row r="49" spans="1:11" s="4" customFormat="1" ht="42.75">
      <c r="A49" s="53" t="s">
        <v>192</v>
      </c>
      <c r="B49" s="54" t="s">
        <v>300</v>
      </c>
      <c r="C49" s="75" t="s">
        <v>301</v>
      </c>
      <c r="D49" s="56" t="s">
        <v>126</v>
      </c>
      <c r="E49" s="16">
        <v>2.4300000000000002</v>
      </c>
      <c r="F49" s="17">
        <v>13.53</v>
      </c>
      <c r="G49" s="17">
        <f t="shared" si="0"/>
        <v>32.880000000000003</v>
      </c>
      <c r="H49" s="17">
        <f t="shared" si="1"/>
        <v>17.04</v>
      </c>
      <c r="I49" s="17">
        <f t="shared" si="2"/>
        <v>41.41</v>
      </c>
      <c r="J49" s="5"/>
      <c r="K49" s="5"/>
    </row>
    <row r="50" spans="1:11" s="4" customFormat="1" ht="57">
      <c r="A50" s="53" t="s">
        <v>193</v>
      </c>
      <c r="B50" s="54" t="s">
        <v>302</v>
      </c>
      <c r="C50" s="57" t="s">
        <v>303</v>
      </c>
      <c r="D50" s="56" t="s">
        <v>122</v>
      </c>
      <c r="E50" s="16">
        <v>2.35</v>
      </c>
      <c r="F50" s="17">
        <v>15.92</v>
      </c>
      <c r="G50" s="17">
        <f t="shared" si="0"/>
        <v>37.409999999999997</v>
      </c>
      <c r="H50" s="17">
        <f t="shared" si="1"/>
        <v>20.05</v>
      </c>
      <c r="I50" s="17">
        <f t="shared" si="2"/>
        <v>47.12</v>
      </c>
      <c r="J50" s="5"/>
      <c r="K50" s="5"/>
    </row>
    <row r="51" spans="1:11" s="6" customFormat="1" ht="42.75">
      <c r="A51" s="53" t="s">
        <v>194</v>
      </c>
      <c r="B51" s="54" t="s">
        <v>186</v>
      </c>
      <c r="C51" s="57" t="s">
        <v>195</v>
      </c>
      <c r="D51" s="56" t="s">
        <v>126</v>
      </c>
      <c r="E51" s="16">
        <v>0.3</v>
      </c>
      <c r="F51" s="17">
        <v>459.85</v>
      </c>
      <c r="G51" s="17">
        <f t="shared" si="0"/>
        <v>137.96</v>
      </c>
      <c r="H51" s="17">
        <f t="shared" si="1"/>
        <v>579.04</v>
      </c>
      <c r="I51" s="17">
        <f t="shared" si="2"/>
        <v>173.71</v>
      </c>
      <c r="J51" s="7"/>
      <c r="K51" s="7"/>
    </row>
    <row r="52" spans="1:11" s="6" customFormat="1" ht="42.75">
      <c r="A52" s="53" t="s">
        <v>196</v>
      </c>
      <c r="B52" s="54" t="s">
        <v>304</v>
      </c>
      <c r="C52" s="57" t="s">
        <v>305</v>
      </c>
      <c r="D52" s="56" t="s">
        <v>126</v>
      </c>
      <c r="E52" s="16">
        <v>0.3</v>
      </c>
      <c r="F52" s="17">
        <v>150.65</v>
      </c>
      <c r="G52" s="17">
        <f t="shared" si="0"/>
        <v>45.2</v>
      </c>
      <c r="H52" s="17">
        <f t="shared" si="1"/>
        <v>189.7</v>
      </c>
      <c r="I52" s="17">
        <f t="shared" si="2"/>
        <v>56.91</v>
      </c>
      <c r="J52" s="7"/>
      <c r="K52" s="7"/>
    </row>
    <row r="53" spans="1:11" s="4" customFormat="1" ht="57">
      <c r="A53" s="53" t="s">
        <v>197</v>
      </c>
      <c r="B53" s="72" t="s">
        <v>131</v>
      </c>
      <c r="C53" s="55" t="s">
        <v>199</v>
      </c>
      <c r="D53" s="56" t="s">
        <v>122</v>
      </c>
      <c r="E53" s="16">
        <v>8.9</v>
      </c>
      <c r="F53" s="17">
        <v>66.290000000000006</v>
      </c>
      <c r="G53" s="17">
        <f t="shared" si="0"/>
        <v>589.98</v>
      </c>
      <c r="H53" s="17">
        <f t="shared" si="1"/>
        <v>83.47</v>
      </c>
      <c r="I53" s="17">
        <f t="shared" si="2"/>
        <v>742.88</v>
      </c>
      <c r="J53" s="5" t="s">
        <v>308</v>
      </c>
      <c r="K53" s="5"/>
    </row>
    <row r="54" spans="1:11" s="4" customFormat="1" ht="57">
      <c r="A54" s="53" t="s">
        <v>200</v>
      </c>
      <c r="B54" s="54" t="s">
        <v>138</v>
      </c>
      <c r="C54" s="57" t="s">
        <v>201</v>
      </c>
      <c r="D54" s="56" t="s">
        <v>122</v>
      </c>
      <c r="E54" s="16">
        <v>8.1</v>
      </c>
      <c r="F54" s="17">
        <v>3.25</v>
      </c>
      <c r="G54" s="17">
        <f t="shared" si="0"/>
        <v>26.33</v>
      </c>
      <c r="H54" s="17">
        <f t="shared" si="1"/>
        <v>4.09</v>
      </c>
      <c r="I54" s="17">
        <f t="shared" si="2"/>
        <v>33.130000000000003</v>
      </c>
      <c r="J54" s="5"/>
      <c r="K54" s="5"/>
    </row>
    <row r="55" spans="1:11" s="4" customFormat="1" ht="42.75">
      <c r="A55" s="53" t="s">
        <v>202</v>
      </c>
      <c r="B55" s="54" t="s">
        <v>306</v>
      </c>
      <c r="C55" s="57" t="s">
        <v>307</v>
      </c>
      <c r="D55" s="56" t="s">
        <v>122</v>
      </c>
      <c r="E55" s="16">
        <v>9.7200000000000006</v>
      </c>
      <c r="F55" s="17">
        <v>21.75</v>
      </c>
      <c r="G55" s="17">
        <f t="shared" si="0"/>
        <v>211.41</v>
      </c>
      <c r="H55" s="17">
        <f t="shared" si="1"/>
        <v>27.39</v>
      </c>
      <c r="I55" s="17">
        <f t="shared" si="2"/>
        <v>266.23</v>
      </c>
      <c r="J55" s="5"/>
      <c r="K55" s="5"/>
    </row>
    <row r="56" spans="1:11" s="4" customFormat="1" ht="45" customHeight="1">
      <c r="A56" s="53" t="s">
        <v>203</v>
      </c>
      <c r="B56" s="54" t="s">
        <v>204</v>
      </c>
      <c r="C56" s="55" t="s">
        <v>205</v>
      </c>
      <c r="D56" s="56" t="s">
        <v>106</v>
      </c>
      <c r="E56" s="16">
        <v>3</v>
      </c>
      <c r="F56" s="17">
        <v>21.68</v>
      </c>
      <c r="G56" s="17">
        <f t="shared" si="0"/>
        <v>65.040000000000006</v>
      </c>
      <c r="H56" s="17">
        <f t="shared" si="1"/>
        <v>27.3</v>
      </c>
      <c r="I56" s="17">
        <f t="shared" si="2"/>
        <v>81.900000000000006</v>
      </c>
      <c r="J56" s="5"/>
      <c r="K56" s="5"/>
    </row>
    <row r="57" spans="1:11" s="4" customFormat="1" ht="57">
      <c r="A57" s="53" t="s">
        <v>206</v>
      </c>
      <c r="B57" s="54" t="s">
        <v>207</v>
      </c>
      <c r="C57" s="55" t="s">
        <v>208</v>
      </c>
      <c r="D57" s="56" t="s">
        <v>56</v>
      </c>
      <c r="E57" s="16">
        <v>2</v>
      </c>
      <c r="F57" s="17">
        <v>28.5</v>
      </c>
      <c r="G57" s="17">
        <f t="shared" si="0"/>
        <v>57</v>
      </c>
      <c r="H57" s="17">
        <f t="shared" si="1"/>
        <v>35.89</v>
      </c>
      <c r="I57" s="17">
        <f t="shared" si="2"/>
        <v>71.78</v>
      </c>
      <c r="J57" s="5"/>
      <c r="K57" s="5"/>
    </row>
    <row r="58" spans="1:11" s="6" customFormat="1" ht="15">
      <c r="A58" s="63" t="s">
        <v>82</v>
      </c>
      <c r="B58" s="68"/>
      <c r="C58" s="64" t="s">
        <v>209</v>
      </c>
      <c r="D58" s="65"/>
      <c r="E58" s="46"/>
      <c r="F58" s="47"/>
      <c r="G58" s="47">
        <f>ROUND(SUM(G59:G67),2)</f>
        <v>1683.92</v>
      </c>
      <c r="H58" s="47"/>
      <c r="I58" s="47">
        <f>ROUND(SUM(I59:I67),2)</f>
        <v>2086.27</v>
      </c>
      <c r="J58" s="7"/>
      <c r="K58" s="7"/>
    </row>
    <row r="59" spans="1:11" s="4" customFormat="1" ht="43.5" customHeight="1">
      <c r="A59" s="239" t="s">
        <v>83</v>
      </c>
      <c r="B59" s="53" t="s">
        <v>598</v>
      </c>
      <c r="C59" s="57" t="s">
        <v>599</v>
      </c>
      <c r="D59" s="56" t="s">
        <v>126</v>
      </c>
      <c r="E59" s="16">
        <v>9.4</v>
      </c>
      <c r="F59" s="17">
        <f>F45</f>
        <v>2.38</v>
      </c>
      <c r="G59" s="17">
        <f t="shared" si="0"/>
        <v>22.37</v>
      </c>
      <c r="H59" s="17">
        <f t="shared" si="1"/>
        <v>3</v>
      </c>
      <c r="I59" s="17">
        <f t="shared" si="2"/>
        <v>28.2</v>
      </c>
      <c r="J59" s="5" t="s">
        <v>308</v>
      </c>
      <c r="K59" s="5"/>
    </row>
    <row r="60" spans="1:11" s="4" customFormat="1" ht="27" customHeight="1">
      <c r="A60" s="53" t="s">
        <v>84</v>
      </c>
      <c r="B60" s="54" t="s">
        <v>128</v>
      </c>
      <c r="C60" s="57" t="s">
        <v>129</v>
      </c>
      <c r="D60" s="56" t="s">
        <v>126</v>
      </c>
      <c r="E60" s="16">
        <v>0.04</v>
      </c>
      <c r="F60" s="17">
        <v>306.68</v>
      </c>
      <c r="G60" s="17">
        <f t="shared" si="0"/>
        <v>12.27</v>
      </c>
      <c r="H60" s="17">
        <f t="shared" si="1"/>
        <v>386.17</v>
      </c>
      <c r="I60" s="17">
        <f t="shared" si="2"/>
        <v>15.45</v>
      </c>
      <c r="J60" s="5" t="s">
        <v>308</v>
      </c>
      <c r="K60" s="5"/>
    </row>
    <row r="61" spans="1:11" s="6" customFormat="1" ht="57">
      <c r="A61" s="53" t="s">
        <v>85</v>
      </c>
      <c r="B61" s="72" t="s">
        <v>131</v>
      </c>
      <c r="C61" s="55" t="s">
        <v>210</v>
      </c>
      <c r="D61" s="56" t="s">
        <v>122</v>
      </c>
      <c r="E61" s="16">
        <v>14.17</v>
      </c>
      <c r="F61" s="17">
        <v>66.290000000000006</v>
      </c>
      <c r="G61" s="17">
        <f t="shared" si="0"/>
        <v>939.33</v>
      </c>
      <c r="H61" s="17">
        <f t="shared" si="1"/>
        <v>83.47</v>
      </c>
      <c r="I61" s="17">
        <f t="shared" si="2"/>
        <v>1182.77</v>
      </c>
      <c r="J61" s="5" t="s">
        <v>308</v>
      </c>
      <c r="K61" s="7"/>
    </row>
    <row r="62" spans="1:11" s="4" customFormat="1" ht="14.25">
      <c r="A62" s="53" t="s">
        <v>211</v>
      </c>
      <c r="B62" s="54" t="s">
        <v>189</v>
      </c>
      <c r="C62" s="55" t="s">
        <v>190</v>
      </c>
      <c r="D62" s="56" t="s">
        <v>191</v>
      </c>
      <c r="E62" s="16">
        <v>20.84</v>
      </c>
      <c r="F62" s="17">
        <f>F48</f>
        <v>10.91</v>
      </c>
      <c r="G62" s="17">
        <f t="shared" si="0"/>
        <v>227.36</v>
      </c>
      <c r="H62" s="17">
        <f>ROUND(F62*$K$7,2)</f>
        <v>12.1</v>
      </c>
      <c r="I62" s="17">
        <f t="shared" si="2"/>
        <v>252.16</v>
      </c>
      <c r="J62" s="5" t="s">
        <v>308</v>
      </c>
      <c r="K62" s="5"/>
    </row>
    <row r="63" spans="1:11" s="4" customFormat="1" ht="42.75">
      <c r="A63" s="53" t="s">
        <v>212</v>
      </c>
      <c r="B63" s="54" t="s">
        <v>300</v>
      </c>
      <c r="C63" s="75" t="s">
        <v>301</v>
      </c>
      <c r="D63" s="56" t="s">
        <v>126</v>
      </c>
      <c r="E63" s="16">
        <v>3.73</v>
      </c>
      <c r="F63" s="17">
        <f>F49</f>
        <v>13.53</v>
      </c>
      <c r="G63" s="17">
        <f t="shared" si="0"/>
        <v>50.47</v>
      </c>
      <c r="H63" s="17">
        <f t="shared" si="1"/>
        <v>17.04</v>
      </c>
      <c r="I63" s="17">
        <f t="shared" si="2"/>
        <v>63.56</v>
      </c>
      <c r="J63" s="5" t="s">
        <v>308</v>
      </c>
      <c r="K63" s="5"/>
    </row>
    <row r="64" spans="1:11" s="4" customFormat="1" ht="57">
      <c r="A64" s="53" t="s">
        <v>213</v>
      </c>
      <c r="B64" s="54" t="s">
        <v>302</v>
      </c>
      <c r="C64" s="57" t="s">
        <v>303</v>
      </c>
      <c r="D64" s="56" t="s">
        <v>122</v>
      </c>
      <c r="E64" s="16">
        <v>2.31</v>
      </c>
      <c r="F64" s="17">
        <f>F50</f>
        <v>15.92</v>
      </c>
      <c r="G64" s="17">
        <f t="shared" si="0"/>
        <v>36.78</v>
      </c>
      <c r="H64" s="17">
        <f t="shared" si="1"/>
        <v>20.05</v>
      </c>
      <c r="I64" s="17">
        <f t="shared" si="2"/>
        <v>46.32</v>
      </c>
      <c r="J64" s="5" t="s">
        <v>308</v>
      </c>
      <c r="K64" s="5"/>
    </row>
    <row r="65" spans="1:11" s="4" customFormat="1" ht="42.75">
      <c r="A65" s="53" t="s">
        <v>214</v>
      </c>
      <c r="B65" s="54" t="s">
        <v>186</v>
      </c>
      <c r="C65" s="57" t="s">
        <v>195</v>
      </c>
      <c r="D65" s="56" t="s">
        <v>126</v>
      </c>
      <c r="E65" s="16">
        <v>0.27</v>
      </c>
      <c r="F65" s="17">
        <f>F51</f>
        <v>459.85</v>
      </c>
      <c r="G65" s="17">
        <f t="shared" si="0"/>
        <v>124.16</v>
      </c>
      <c r="H65" s="17">
        <f t="shared" si="1"/>
        <v>579.04</v>
      </c>
      <c r="I65" s="17">
        <f t="shared" si="2"/>
        <v>156.34</v>
      </c>
      <c r="J65" s="5" t="s">
        <v>308</v>
      </c>
      <c r="K65" s="5"/>
    </row>
    <row r="66" spans="1:11" s="4" customFormat="1" ht="42.75">
      <c r="A66" s="53" t="s">
        <v>215</v>
      </c>
      <c r="B66" s="54" t="s">
        <v>304</v>
      </c>
      <c r="C66" s="57" t="s">
        <v>305</v>
      </c>
      <c r="D66" s="56" t="s">
        <v>126</v>
      </c>
      <c r="E66" s="16">
        <v>0.27</v>
      </c>
      <c r="F66" s="17">
        <f>F52</f>
        <v>150.65</v>
      </c>
      <c r="G66" s="17">
        <f t="shared" si="0"/>
        <v>40.68</v>
      </c>
      <c r="H66" s="17">
        <f t="shared" si="1"/>
        <v>189.7</v>
      </c>
      <c r="I66" s="17">
        <f t="shared" si="2"/>
        <v>51.22</v>
      </c>
      <c r="J66" s="5" t="s">
        <v>308</v>
      </c>
      <c r="K66" s="5"/>
    </row>
    <row r="67" spans="1:11" s="4" customFormat="1" ht="42.75">
      <c r="A67" s="53" t="s">
        <v>216</v>
      </c>
      <c r="B67" s="54" t="s">
        <v>310</v>
      </c>
      <c r="C67" s="57" t="s">
        <v>311</v>
      </c>
      <c r="D67" s="56" t="s">
        <v>126</v>
      </c>
      <c r="E67" s="16">
        <v>2.65</v>
      </c>
      <c r="F67" s="17">
        <v>86.98</v>
      </c>
      <c r="G67" s="17">
        <f t="shared" si="0"/>
        <v>230.5</v>
      </c>
      <c r="H67" s="17">
        <f t="shared" si="1"/>
        <v>109.53</v>
      </c>
      <c r="I67" s="17">
        <f t="shared" si="2"/>
        <v>290.25</v>
      </c>
      <c r="J67" s="5"/>
      <c r="K67" s="5"/>
    </row>
    <row r="68" spans="1:11" s="4" customFormat="1" ht="15">
      <c r="A68" s="63" t="s">
        <v>86</v>
      </c>
      <c r="B68" s="68"/>
      <c r="C68" s="64" t="s">
        <v>217</v>
      </c>
      <c r="D68" s="70"/>
      <c r="E68" s="71"/>
      <c r="F68" s="47"/>
      <c r="G68" s="47">
        <f>ROUND(SUM(G69:G77),2)</f>
        <v>2202.96</v>
      </c>
      <c r="H68" s="47"/>
      <c r="I68" s="47">
        <f>ROUND(SUM(I69:I77),2)</f>
        <v>2764.68</v>
      </c>
      <c r="J68" s="5"/>
      <c r="K68" s="5"/>
    </row>
    <row r="69" spans="1:11" s="4" customFormat="1" ht="57">
      <c r="A69" s="53" t="s">
        <v>87</v>
      </c>
      <c r="B69" s="72" t="s">
        <v>150</v>
      </c>
      <c r="C69" s="57" t="s">
        <v>219</v>
      </c>
      <c r="D69" s="56" t="s">
        <v>56</v>
      </c>
      <c r="E69" s="16">
        <v>5</v>
      </c>
      <c r="F69" s="17">
        <v>87.81</v>
      </c>
      <c r="G69" s="17">
        <f t="shared" si="0"/>
        <v>439.05</v>
      </c>
      <c r="H69" s="17">
        <f t="shared" si="1"/>
        <v>110.57</v>
      </c>
      <c r="I69" s="17">
        <f t="shared" si="2"/>
        <v>552.85</v>
      </c>
      <c r="J69" s="5"/>
      <c r="K69" s="5"/>
    </row>
    <row r="70" spans="1:11" s="4" customFormat="1" ht="28.5">
      <c r="A70" s="53" t="s">
        <v>88</v>
      </c>
      <c r="B70" s="54" t="s">
        <v>220</v>
      </c>
      <c r="C70" s="57" t="s">
        <v>221</v>
      </c>
      <c r="D70" s="56" t="s">
        <v>56</v>
      </c>
      <c r="E70" s="16">
        <v>1</v>
      </c>
      <c r="F70" s="17">
        <v>626.13</v>
      </c>
      <c r="G70" s="17">
        <f t="shared" si="0"/>
        <v>626.13</v>
      </c>
      <c r="H70" s="17">
        <f t="shared" si="1"/>
        <v>788.42</v>
      </c>
      <c r="I70" s="17">
        <f t="shared" si="2"/>
        <v>788.42</v>
      </c>
      <c r="J70" s="5"/>
      <c r="K70" s="5"/>
    </row>
    <row r="71" spans="1:11" s="4" customFormat="1" ht="28.5">
      <c r="A71" s="53" t="s">
        <v>89</v>
      </c>
      <c r="B71" s="72" t="s">
        <v>607</v>
      </c>
      <c r="C71" s="55" t="s">
        <v>608</v>
      </c>
      <c r="D71" s="56" t="s">
        <v>56</v>
      </c>
      <c r="E71" s="16">
        <v>1</v>
      </c>
      <c r="F71" s="17">
        <v>6.7</v>
      </c>
      <c r="G71" s="17">
        <f t="shared" si="0"/>
        <v>6.7</v>
      </c>
      <c r="H71" s="17">
        <f>ROUND(F71*$K$7,2)</f>
        <v>7.43</v>
      </c>
      <c r="I71" s="17">
        <f t="shared" si="2"/>
        <v>7.43</v>
      </c>
      <c r="J71" s="5"/>
      <c r="K71" s="5"/>
    </row>
    <row r="72" spans="1:11" s="4" customFormat="1" ht="28.5">
      <c r="A72" s="53" t="s">
        <v>222</v>
      </c>
      <c r="B72" s="54" t="s">
        <v>223</v>
      </c>
      <c r="C72" s="55" t="s">
        <v>224</v>
      </c>
      <c r="D72" s="56" t="s">
        <v>56</v>
      </c>
      <c r="E72" s="16">
        <v>1</v>
      </c>
      <c r="F72" s="17">
        <v>25.2</v>
      </c>
      <c r="G72" s="17">
        <f t="shared" si="0"/>
        <v>25.2</v>
      </c>
      <c r="H72" s="17">
        <f>ROUND(F72*$K$7,2)</f>
        <v>27.94</v>
      </c>
      <c r="I72" s="17">
        <f t="shared" si="2"/>
        <v>27.94</v>
      </c>
      <c r="J72" s="5"/>
      <c r="K72" s="5"/>
    </row>
    <row r="73" spans="1:11" s="4" customFormat="1" ht="28.5">
      <c r="A73" s="53" t="s">
        <v>225</v>
      </c>
      <c r="B73" s="54" t="s">
        <v>226</v>
      </c>
      <c r="C73" s="57" t="s">
        <v>227</v>
      </c>
      <c r="D73" s="56" t="s">
        <v>56</v>
      </c>
      <c r="E73" s="16">
        <v>1</v>
      </c>
      <c r="F73" s="17">
        <v>29.9</v>
      </c>
      <c r="G73" s="17">
        <f t="shared" si="0"/>
        <v>29.9</v>
      </c>
      <c r="H73" s="17">
        <f>ROUND(F73*$K$7,2)</f>
        <v>33.159999999999997</v>
      </c>
      <c r="I73" s="17">
        <f t="shared" si="2"/>
        <v>33.159999999999997</v>
      </c>
      <c r="J73" s="5"/>
      <c r="K73" s="5"/>
    </row>
    <row r="74" spans="1:11" s="4" customFormat="1" ht="42.75">
      <c r="A74" s="53" t="s">
        <v>228</v>
      </c>
      <c r="B74" s="54" t="s">
        <v>229</v>
      </c>
      <c r="C74" s="57" t="s">
        <v>118</v>
      </c>
      <c r="D74" s="56" t="s">
        <v>56</v>
      </c>
      <c r="E74" s="16">
        <v>1</v>
      </c>
      <c r="F74" s="17">
        <v>384.03</v>
      </c>
      <c r="G74" s="17">
        <f t="shared" ref="G74:G95" si="4">ROUND(E74*F74,2)</f>
        <v>384.03</v>
      </c>
      <c r="H74" s="17">
        <f t="shared" ref="H74:H95" si="5">ROUND(F74*$J$7,2)</f>
        <v>483.57</v>
      </c>
      <c r="I74" s="17">
        <f t="shared" ref="I74:I95" si="6">ROUND(H74*E74,2)</f>
        <v>483.57</v>
      </c>
      <c r="J74" s="5"/>
      <c r="K74" s="5"/>
    </row>
    <row r="75" spans="1:11" s="4" customFormat="1" ht="85.5">
      <c r="A75" s="53" t="s">
        <v>230</v>
      </c>
      <c r="B75" s="54" t="s">
        <v>231</v>
      </c>
      <c r="C75" s="57" t="s">
        <v>232</v>
      </c>
      <c r="D75" s="56" t="s">
        <v>56</v>
      </c>
      <c r="E75" s="16">
        <v>1</v>
      </c>
      <c r="F75" s="17">
        <v>189.3</v>
      </c>
      <c r="G75" s="17">
        <f t="shared" si="4"/>
        <v>189.3</v>
      </c>
      <c r="H75" s="17">
        <f t="shared" si="5"/>
        <v>238.37</v>
      </c>
      <c r="I75" s="17">
        <f t="shared" si="6"/>
        <v>238.37</v>
      </c>
      <c r="J75" s="5"/>
      <c r="K75" s="5"/>
    </row>
    <row r="76" spans="1:11" s="4" customFormat="1" ht="85.5">
      <c r="A76" s="53" t="s">
        <v>233</v>
      </c>
      <c r="B76" s="54" t="s">
        <v>234</v>
      </c>
      <c r="C76" s="57" t="s">
        <v>235</v>
      </c>
      <c r="D76" s="56" t="s">
        <v>56</v>
      </c>
      <c r="E76" s="16">
        <v>1</v>
      </c>
      <c r="F76" s="17">
        <v>273.42</v>
      </c>
      <c r="G76" s="17">
        <f t="shared" si="4"/>
        <v>273.42</v>
      </c>
      <c r="H76" s="17">
        <f t="shared" si="5"/>
        <v>344.29</v>
      </c>
      <c r="I76" s="17">
        <f t="shared" si="6"/>
        <v>344.29</v>
      </c>
      <c r="J76" s="5"/>
      <c r="K76" s="5"/>
    </row>
    <row r="77" spans="1:11" s="4" customFormat="1" ht="71.25">
      <c r="A77" s="53" t="s">
        <v>236</v>
      </c>
      <c r="B77" s="54" t="s">
        <v>237</v>
      </c>
      <c r="C77" s="57" t="s">
        <v>369</v>
      </c>
      <c r="D77" s="56" t="s">
        <v>56</v>
      </c>
      <c r="E77" s="16">
        <v>1</v>
      </c>
      <c r="F77" s="17">
        <v>229.23</v>
      </c>
      <c r="G77" s="17">
        <f t="shared" si="4"/>
        <v>229.23</v>
      </c>
      <c r="H77" s="17">
        <f t="shared" si="5"/>
        <v>288.64999999999998</v>
      </c>
      <c r="I77" s="17">
        <f t="shared" si="6"/>
        <v>288.64999999999998</v>
      </c>
      <c r="J77" s="5"/>
      <c r="K77" s="5"/>
    </row>
    <row r="78" spans="1:11" s="4" customFormat="1" ht="15">
      <c r="A78" s="63" t="s">
        <v>238</v>
      </c>
      <c r="B78" s="68"/>
      <c r="C78" s="64" t="s">
        <v>239</v>
      </c>
      <c r="D78" s="65"/>
      <c r="E78" s="69"/>
      <c r="F78" s="67"/>
      <c r="G78" s="47">
        <f>ROUND(SUM(G79:G85),2)</f>
        <v>490.94</v>
      </c>
      <c r="H78" s="47"/>
      <c r="I78" s="47">
        <f>ROUND(SUM(I79:I85),2)</f>
        <v>618.17999999999995</v>
      </c>
      <c r="J78" s="5"/>
      <c r="K78" s="5"/>
    </row>
    <row r="79" spans="1:11" s="4" customFormat="1" ht="42.75">
      <c r="A79" s="53" t="s">
        <v>240</v>
      </c>
      <c r="B79" s="54" t="s">
        <v>241</v>
      </c>
      <c r="C79" s="57" t="s">
        <v>242</v>
      </c>
      <c r="D79" s="56" t="s">
        <v>106</v>
      </c>
      <c r="E79" s="16">
        <v>6.4</v>
      </c>
      <c r="F79" s="17">
        <v>25.52</v>
      </c>
      <c r="G79" s="17">
        <f t="shared" si="4"/>
        <v>163.33000000000001</v>
      </c>
      <c r="H79" s="17">
        <f t="shared" si="5"/>
        <v>32.130000000000003</v>
      </c>
      <c r="I79" s="17">
        <f t="shared" si="6"/>
        <v>205.63</v>
      </c>
      <c r="J79" s="5"/>
      <c r="K79" s="5"/>
    </row>
    <row r="80" spans="1:11" s="4" customFormat="1" ht="42.75">
      <c r="A80" s="53" t="s">
        <v>243</v>
      </c>
      <c r="B80" s="54" t="s">
        <v>244</v>
      </c>
      <c r="C80" s="57" t="s">
        <v>245</v>
      </c>
      <c r="D80" s="56" t="s">
        <v>106</v>
      </c>
      <c r="E80" s="16">
        <v>9.5</v>
      </c>
      <c r="F80" s="17">
        <v>11.18</v>
      </c>
      <c r="G80" s="17">
        <f t="shared" si="4"/>
        <v>106.21</v>
      </c>
      <c r="H80" s="17">
        <f t="shared" si="5"/>
        <v>14.08</v>
      </c>
      <c r="I80" s="17">
        <f t="shared" si="6"/>
        <v>133.76</v>
      </c>
      <c r="J80" s="5"/>
      <c r="K80" s="5"/>
    </row>
    <row r="81" spans="1:11" s="4" customFormat="1" ht="57">
      <c r="A81" s="53" t="s">
        <v>246</v>
      </c>
      <c r="B81" s="54" t="s">
        <v>247</v>
      </c>
      <c r="C81" s="57" t="s">
        <v>248</v>
      </c>
      <c r="D81" s="56" t="s">
        <v>56</v>
      </c>
      <c r="E81" s="16">
        <v>1</v>
      </c>
      <c r="F81" s="17">
        <v>28.89</v>
      </c>
      <c r="G81" s="17">
        <f t="shared" si="4"/>
        <v>28.89</v>
      </c>
      <c r="H81" s="17">
        <f t="shared" si="5"/>
        <v>36.380000000000003</v>
      </c>
      <c r="I81" s="17">
        <f t="shared" si="6"/>
        <v>36.380000000000003</v>
      </c>
      <c r="J81" s="5"/>
      <c r="K81" s="5"/>
    </row>
    <row r="82" spans="1:11" s="4" customFormat="1" ht="57">
      <c r="A82" s="53" t="s">
        <v>249</v>
      </c>
      <c r="B82" s="54" t="s">
        <v>250</v>
      </c>
      <c r="C82" s="57" t="s">
        <v>370</v>
      </c>
      <c r="D82" s="56" t="s">
        <v>56</v>
      </c>
      <c r="E82" s="16">
        <v>3</v>
      </c>
      <c r="F82" s="17">
        <v>8.65</v>
      </c>
      <c r="G82" s="17">
        <f t="shared" si="4"/>
        <v>25.95</v>
      </c>
      <c r="H82" s="17">
        <f t="shared" si="5"/>
        <v>10.89</v>
      </c>
      <c r="I82" s="17">
        <f t="shared" si="6"/>
        <v>32.67</v>
      </c>
      <c r="J82" s="5"/>
      <c r="K82" s="5"/>
    </row>
    <row r="83" spans="1:11" s="4" customFormat="1" ht="57">
      <c r="A83" s="53" t="s">
        <v>251</v>
      </c>
      <c r="B83" s="54" t="s">
        <v>252</v>
      </c>
      <c r="C83" s="57" t="s">
        <v>253</v>
      </c>
      <c r="D83" s="56" t="s">
        <v>56</v>
      </c>
      <c r="E83" s="16">
        <v>2</v>
      </c>
      <c r="F83" s="17">
        <v>16.47</v>
      </c>
      <c r="G83" s="17">
        <f t="shared" si="4"/>
        <v>32.94</v>
      </c>
      <c r="H83" s="17">
        <f t="shared" si="5"/>
        <v>20.74</v>
      </c>
      <c r="I83" s="17">
        <f t="shared" si="6"/>
        <v>41.48</v>
      </c>
      <c r="J83" s="5"/>
      <c r="K83" s="5"/>
    </row>
    <row r="84" spans="1:11" s="4" customFormat="1" ht="71.25">
      <c r="A84" s="53" t="s">
        <v>254</v>
      </c>
      <c r="B84" s="54" t="s">
        <v>255</v>
      </c>
      <c r="C84" s="57" t="s">
        <v>256</v>
      </c>
      <c r="D84" s="56" t="s">
        <v>56</v>
      </c>
      <c r="E84" s="16">
        <v>1</v>
      </c>
      <c r="F84" s="17">
        <v>19.940000000000001</v>
      </c>
      <c r="G84" s="17">
        <f t="shared" si="4"/>
        <v>19.940000000000001</v>
      </c>
      <c r="H84" s="17">
        <f t="shared" si="5"/>
        <v>25.11</v>
      </c>
      <c r="I84" s="17">
        <f t="shared" si="6"/>
        <v>25.11</v>
      </c>
      <c r="J84" s="5"/>
      <c r="K84" s="5"/>
    </row>
    <row r="85" spans="1:11" s="4" customFormat="1" ht="42.75">
      <c r="A85" s="53" t="s">
        <v>257</v>
      </c>
      <c r="B85" s="54" t="s">
        <v>371</v>
      </c>
      <c r="C85" s="57" t="s">
        <v>372</v>
      </c>
      <c r="D85" s="56" t="s">
        <v>56</v>
      </c>
      <c r="E85" s="16">
        <v>1</v>
      </c>
      <c r="F85" s="17">
        <v>113.68</v>
      </c>
      <c r="G85" s="17">
        <f t="shared" si="4"/>
        <v>113.68</v>
      </c>
      <c r="H85" s="17">
        <f t="shared" si="5"/>
        <v>143.15</v>
      </c>
      <c r="I85" s="17">
        <f t="shared" si="6"/>
        <v>143.15</v>
      </c>
      <c r="J85" s="5"/>
      <c r="K85" s="5"/>
    </row>
    <row r="86" spans="1:11" s="4" customFormat="1" ht="15">
      <c r="A86" s="63" t="s">
        <v>91</v>
      </c>
      <c r="B86" s="68"/>
      <c r="C86" s="64" t="s">
        <v>90</v>
      </c>
      <c r="D86" s="65"/>
      <c r="E86" s="71"/>
      <c r="F86" s="47"/>
      <c r="G86" s="47">
        <f>ROUND(SUM(G87:G93),2)</f>
        <v>3352.62</v>
      </c>
      <c r="H86" s="47"/>
      <c r="I86" s="47">
        <f>ROUND(SUM(I87:I93),2)</f>
        <v>4221.63</v>
      </c>
      <c r="J86" s="5"/>
      <c r="K86" s="5"/>
    </row>
    <row r="87" spans="1:11" s="4" customFormat="1" ht="57">
      <c r="A87" s="53" t="s">
        <v>92</v>
      </c>
      <c r="B87" s="54" t="s">
        <v>373</v>
      </c>
      <c r="C87" s="57" t="s">
        <v>374</v>
      </c>
      <c r="D87" s="56" t="s">
        <v>56</v>
      </c>
      <c r="E87" s="16">
        <v>1</v>
      </c>
      <c r="F87" s="17">
        <v>1173.1500000000001</v>
      </c>
      <c r="G87" s="17">
        <f t="shared" si="4"/>
        <v>1173.1500000000001</v>
      </c>
      <c r="H87" s="17">
        <f t="shared" si="5"/>
        <v>1477.23</v>
      </c>
      <c r="I87" s="17">
        <f t="shared" si="6"/>
        <v>1477.23</v>
      </c>
      <c r="J87" s="5"/>
      <c r="K87" s="5"/>
    </row>
    <row r="88" spans="1:11" s="4" customFormat="1" ht="42.75">
      <c r="A88" s="53" t="s">
        <v>93</v>
      </c>
      <c r="B88" s="54" t="s">
        <v>375</v>
      </c>
      <c r="C88" s="57" t="s">
        <v>376</v>
      </c>
      <c r="D88" s="56" t="s">
        <v>56</v>
      </c>
      <c r="E88" s="16">
        <v>1</v>
      </c>
      <c r="F88" s="17">
        <v>78</v>
      </c>
      <c r="G88" s="17">
        <f t="shared" si="4"/>
        <v>78</v>
      </c>
      <c r="H88" s="17">
        <f t="shared" si="5"/>
        <v>98.22</v>
      </c>
      <c r="I88" s="17">
        <f t="shared" si="6"/>
        <v>98.22</v>
      </c>
      <c r="J88" s="5"/>
      <c r="K88" s="5"/>
    </row>
    <row r="89" spans="1:11" s="4" customFormat="1" ht="42.75">
      <c r="A89" s="53" t="s">
        <v>258</v>
      </c>
      <c r="B89" s="54" t="s">
        <v>377</v>
      </c>
      <c r="C89" s="57" t="s">
        <v>378</v>
      </c>
      <c r="D89" s="56" t="s">
        <v>56</v>
      </c>
      <c r="E89" s="16">
        <v>1</v>
      </c>
      <c r="F89" s="17">
        <v>39.79</v>
      </c>
      <c r="G89" s="17">
        <f t="shared" si="4"/>
        <v>39.79</v>
      </c>
      <c r="H89" s="17">
        <f t="shared" si="5"/>
        <v>50.1</v>
      </c>
      <c r="I89" s="17">
        <f t="shared" si="6"/>
        <v>50.1</v>
      </c>
      <c r="J89" s="5"/>
      <c r="K89" s="5"/>
    </row>
    <row r="90" spans="1:11" s="4" customFormat="1" ht="42.75">
      <c r="A90" s="53" t="s">
        <v>259</v>
      </c>
      <c r="B90" s="54" t="s">
        <v>260</v>
      </c>
      <c r="C90" s="57" t="s">
        <v>261</v>
      </c>
      <c r="D90" s="56" t="s">
        <v>56</v>
      </c>
      <c r="E90" s="16">
        <v>2</v>
      </c>
      <c r="F90" s="17">
        <v>11.19</v>
      </c>
      <c r="G90" s="17">
        <f t="shared" si="4"/>
        <v>22.38</v>
      </c>
      <c r="H90" s="17">
        <f t="shared" si="5"/>
        <v>14.09</v>
      </c>
      <c r="I90" s="17">
        <f t="shared" si="6"/>
        <v>28.18</v>
      </c>
      <c r="J90" s="5"/>
      <c r="K90" s="5"/>
    </row>
    <row r="91" spans="1:11" s="4" customFormat="1" ht="57">
      <c r="A91" s="53" t="s">
        <v>262</v>
      </c>
      <c r="B91" s="54" t="s">
        <v>264</v>
      </c>
      <c r="C91" s="57" t="s">
        <v>265</v>
      </c>
      <c r="D91" s="56" t="s">
        <v>56</v>
      </c>
      <c r="E91" s="16">
        <v>8</v>
      </c>
      <c r="F91" s="17">
        <v>145.6</v>
      </c>
      <c r="G91" s="17">
        <f t="shared" si="4"/>
        <v>1164.8</v>
      </c>
      <c r="H91" s="17">
        <f t="shared" si="5"/>
        <v>183.34</v>
      </c>
      <c r="I91" s="17">
        <f t="shared" si="6"/>
        <v>1466.72</v>
      </c>
      <c r="J91" s="5"/>
      <c r="K91" s="5"/>
    </row>
    <row r="92" spans="1:11" s="4" customFormat="1" ht="71.25">
      <c r="A92" s="53" t="s">
        <v>263</v>
      </c>
      <c r="B92" s="54" t="s">
        <v>267</v>
      </c>
      <c r="C92" s="57" t="s">
        <v>119</v>
      </c>
      <c r="D92" s="56" t="s">
        <v>56</v>
      </c>
      <c r="E92" s="16">
        <v>6</v>
      </c>
      <c r="F92" s="17">
        <v>115.11</v>
      </c>
      <c r="G92" s="17">
        <f t="shared" si="4"/>
        <v>690.66</v>
      </c>
      <c r="H92" s="17">
        <f t="shared" si="5"/>
        <v>144.94999999999999</v>
      </c>
      <c r="I92" s="17">
        <f t="shared" si="6"/>
        <v>869.7</v>
      </c>
      <c r="J92" s="5"/>
      <c r="K92" s="5"/>
    </row>
    <row r="93" spans="1:11" s="4" customFormat="1" ht="42.75">
      <c r="A93" s="53" t="s">
        <v>266</v>
      </c>
      <c r="B93" s="54" t="s">
        <v>268</v>
      </c>
      <c r="C93" s="57" t="s">
        <v>382</v>
      </c>
      <c r="D93" s="56" t="s">
        <v>56</v>
      </c>
      <c r="E93" s="16">
        <v>6</v>
      </c>
      <c r="F93" s="17">
        <v>30.64</v>
      </c>
      <c r="G93" s="17">
        <f t="shared" si="4"/>
        <v>183.84</v>
      </c>
      <c r="H93" s="17">
        <f t="shared" si="5"/>
        <v>38.58</v>
      </c>
      <c r="I93" s="17">
        <f t="shared" si="6"/>
        <v>231.48</v>
      </c>
      <c r="J93" s="5"/>
      <c r="K93" s="5"/>
    </row>
    <row r="94" spans="1:11" s="4" customFormat="1" ht="15">
      <c r="A94" s="63" t="s">
        <v>101</v>
      </c>
      <c r="B94" s="68"/>
      <c r="C94" s="64" t="s">
        <v>269</v>
      </c>
      <c r="D94" s="65"/>
      <c r="E94" s="71"/>
      <c r="F94" s="47"/>
      <c r="G94" s="47">
        <f>G95</f>
        <v>109.75</v>
      </c>
      <c r="H94" s="47"/>
      <c r="I94" s="47">
        <f>I95</f>
        <v>138.09</v>
      </c>
      <c r="J94" s="5"/>
      <c r="K94" s="5"/>
    </row>
    <row r="95" spans="1:11" s="4" customFormat="1" ht="28.5">
      <c r="A95" s="53" t="s">
        <v>102</v>
      </c>
      <c r="B95" s="54" t="s">
        <v>380</v>
      </c>
      <c r="C95" s="57" t="s">
        <v>381</v>
      </c>
      <c r="D95" s="56" t="s">
        <v>122</v>
      </c>
      <c r="E95" s="16">
        <v>44.98</v>
      </c>
      <c r="F95" s="17">
        <v>2.44</v>
      </c>
      <c r="G95" s="17">
        <f t="shared" si="4"/>
        <v>109.75</v>
      </c>
      <c r="H95" s="17">
        <f t="shared" si="5"/>
        <v>3.07</v>
      </c>
      <c r="I95" s="17">
        <f t="shared" si="6"/>
        <v>138.09</v>
      </c>
      <c r="J95" s="5"/>
      <c r="K95" s="5"/>
    </row>
    <row r="96" spans="1:11">
      <c r="A96" s="326" t="s">
        <v>27</v>
      </c>
      <c r="B96" s="327"/>
      <c r="C96" s="327"/>
      <c r="D96" s="327"/>
      <c r="E96" s="327"/>
      <c r="F96" s="327"/>
      <c r="G96" s="18">
        <f>ROUND((SUM(G9:G95)/2),2)</f>
        <v>33759.5</v>
      </c>
      <c r="H96" s="18"/>
      <c r="I96" s="18">
        <f>ROUND((SUM(I9:I95)/2),2)</f>
        <v>42430.93</v>
      </c>
      <c r="J96" s="8"/>
      <c r="K96" s="8"/>
    </row>
    <row r="97" spans="1:11">
      <c r="A97" s="326" t="s">
        <v>384</v>
      </c>
      <c r="B97" s="327"/>
      <c r="C97" s="327"/>
      <c r="D97" s="327"/>
      <c r="E97" s="327"/>
      <c r="F97" s="327"/>
      <c r="G97" s="18">
        <f>ROUND(((G96-G48-G62-G72-G73-G71)*0.2592),2)</f>
        <v>8612.9</v>
      </c>
      <c r="H97" s="19"/>
      <c r="I97" s="20"/>
      <c r="J97" s="8"/>
      <c r="K97" s="8"/>
    </row>
    <row r="98" spans="1:11">
      <c r="A98" s="326" t="s">
        <v>385</v>
      </c>
      <c r="B98" s="327"/>
      <c r="C98" s="327"/>
      <c r="D98" s="327"/>
      <c r="E98" s="327"/>
      <c r="F98" s="327"/>
      <c r="G98" s="18">
        <f>ROUND(((G48+G62+G72+G73+G71)*0.1089),2)</f>
        <v>57.79</v>
      </c>
      <c r="H98" s="19"/>
      <c r="I98" s="20"/>
      <c r="J98" s="8"/>
      <c r="K98" s="8"/>
    </row>
    <row r="99" spans="1:11">
      <c r="A99" s="326" t="s">
        <v>11</v>
      </c>
      <c r="B99" s="327"/>
      <c r="C99" s="327"/>
      <c r="D99" s="327"/>
      <c r="E99" s="327"/>
      <c r="F99" s="327"/>
      <c r="G99" s="18">
        <f>ROUND((G96+G97+G98),2)+0.74</f>
        <v>42430.93</v>
      </c>
      <c r="H99" s="18"/>
      <c r="I99" s="18">
        <f>I96+I97</f>
        <v>42430.93</v>
      </c>
      <c r="J99" s="8"/>
      <c r="K99" s="8"/>
    </row>
    <row r="100" spans="1:11">
      <c r="A100" s="378" t="s">
        <v>664</v>
      </c>
      <c r="B100" s="378"/>
      <c r="C100" s="378"/>
      <c r="D100" s="350">
        <f>G99</f>
        <v>42430.93</v>
      </c>
      <c r="E100" s="350"/>
      <c r="F100" s="348" t="s">
        <v>670</v>
      </c>
      <c r="G100" s="348"/>
      <c r="H100" s="348"/>
      <c r="I100" s="348"/>
    </row>
    <row r="101" spans="1:11">
      <c r="A101" s="379"/>
      <c r="B101" s="379"/>
      <c r="C101" s="379"/>
      <c r="D101" s="351"/>
      <c r="E101" s="351"/>
      <c r="F101" s="349"/>
      <c r="G101" s="349"/>
      <c r="H101" s="349"/>
      <c r="I101" s="349"/>
    </row>
  </sheetData>
  <mergeCells count="20">
    <mergeCell ref="A96:F96"/>
    <mergeCell ref="C1:G1"/>
    <mergeCell ref="H1:I2"/>
    <mergeCell ref="C2:G2"/>
    <mergeCell ref="A3:B3"/>
    <mergeCell ref="D3:I3"/>
    <mergeCell ref="A4:B4"/>
    <mergeCell ref="E4:F4"/>
    <mergeCell ref="H4:I4"/>
    <mergeCell ref="A5:B5"/>
    <mergeCell ref="E5:F5"/>
    <mergeCell ref="H5:I5"/>
    <mergeCell ref="A6:I6"/>
    <mergeCell ref="A7:I7"/>
    <mergeCell ref="A97:F97"/>
    <mergeCell ref="A98:F98"/>
    <mergeCell ref="A99:F99"/>
    <mergeCell ref="A100:C101"/>
    <mergeCell ref="D100:E101"/>
    <mergeCell ref="F100:I101"/>
  </mergeCells>
  <pageMargins left="0.59055118110236227" right="0.19685039370078741" top="0.59055118110236227" bottom="0.78740157480314965" header="0.31496062992125984" footer="0.31496062992125984"/>
  <pageSetup paperSize="9" scale="57" fitToHeight="0" orientation="portrait" verticalDpi="300" r:id="rId1"/>
  <colBreaks count="1" manualBreakCount="1">
    <brk id="9" max="21" man="1"/>
  </colBreaks>
  <drawing r:id="rId2"/>
</worksheet>
</file>

<file path=xl/worksheets/sheet10.xml><?xml version="1.0" encoding="utf-8"?>
<worksheet xmlns="http://schemas.openxmlformats.org/spreadsheetml/2006/main" xmlns:r="http://schemas.openxmlformats.org/officeDocument/2006/relationships">
  <sheetPr>
    <tabColor theme="7" tint="0.39997558519241921"/>
    <pageSetUpPr fitToPage="1"/>
  </sheetPr>
  <dimension ref="A1:J327"/>
  <sheetViews>
    <sheetView view="pageBreakPreview" topLeftCell="A310" zoomScaleNormal="85" zoomScaleSheetLayoutView="100" workbookViewId="0">
      <selection activeCell="C321" sqref="C321"/>
    </sheetView>
  </sheetViews>
  <sheetFormatPr defaultRowHeight="12.75"/>
  <cols>
    <col min="1" max="1" width="6.140625" style="1" bestFit="1" customWidth="1"/>
    <col min="2" max="2" width="15.85546875" style="2" customWidth="1"/>
    <col min="3" max="3" width="53.5703125" style="1" customWidth="1"/>
    <col min="4" max="4" width="8" style="1" bestFit="1" customWidth="1"/>
    <col min="5" max="8" width="10.5703125" style="1" customWidth="1"/>
    <col min="9" max="9" width="13" style="1" customWidth="1"/>
    <col min="10" max="16384" width="9.140625" style="1"/>
  </cols>
  <sheetData>
    <row r="1" spans="1:9" ht="22.5" customHeight="1">
      <c r="A1" s="151"/>
      <c r="B1" s="152"/>
      <c r="C1" s="354" t="s">
        <v>12</v>
      </c>
      <c r="D1" s="354"/>
      <c r="E1" s="354"/>
      <c r="F1" s="354"/>
      <c r="G1" s="354"/>
      <c r="H1" s="354"/>
      <c r="I1" s="356"/>
    </row>
    <row r="2" spans="1:9" ht="22.5" customHeight="1">
      <c r="A2" s="153"/>
      <c r="B2" s="154"/>
      <c r="C2" s="355" t="s">
        <v>8</v>
      </c>
      <c r="D2" s="355"/>
      <c r="E2" s="355"/>
      <c r="F2" s="355"/>
      <c r="G2" s="355"/>
      <c r="H2" s="355"/>
      <c r="I2" s="357"/>
    </row>
    <row r="3" spans="1:9" ht="69" customHeight="1">
      <c r="A3" s="359" t="s">
        <v>16</v>
      </c>
      <c r="B3" s="360"/>
      <c r="C3" s="155" t="s">
        <v>15</v>
      </c>
      <c r="D3" s="361" t="s">
        <v>386</v>
      </c>
      <c r="E3" s="361"/>
      <c r="F3" s="361"/>
      <c r="G3" s="361"/>
      <c r="H3" s="361"/>
      <c r="I3" s="361"/>
    </row>
    <row r="4" spans="1:9" ht="28.5">
      <c r="A4" s="362" t="s">
        <v>17</v>
      </c>
      <c r="B4" s="363"/>
      <c r="C4" s="156" t="s">
        <v>120</v>
      </c>
      <c r="D4" s="364" t="s">
        <v>1</v>
      </c>
      <c r="E4" s="365"/>
      <c r="F4" s="364" t="s">
        <v>19</v>
      </c>
      <c r="G4" s="365"/>
      <c r="H4" s="366" t="s">
        <v>0</v>
      </c>
      <c r="I4" s="367"/>
    </row>
    <row r="5" spans="1:9" ht="60.75" customHeight="1">
      <c r="A5" s="359" t="s">
        <v>18</v>
      </c>
      <c r="B5" s="360"/>
      <c r="C5" s="157" t="s">
        <v>271</v>
      </c>
      <c r="D5" s="368" t="s">
        <v>387</v>
      </c>
      <c r="E5" s="369"/>
      <c r="F5" s="370" t="s">
        <v>405</v>
      </c>
      <c r="G5" s="371"/>
      <c r="H5" s="372">
        <v>44310</v>
      </c>
      <c r="I5" s="373"/>
    </row>
    <row r="6" spans="1:9" ht="15">
      <c r="A6" s="374"/>
      <c r="B6" s="375"/>
      <c r="C6" s="375"/>
      <c r="D6" s="376"/>
      <c r="E6" s="376"/>
      <c r="F6" s="376"/>
      <c r="G6" s="376"/>
      <c r="H6" s="376"/>
      <c r="I6" s="377"/>
    </row>
    <row r="7" spans="1:9" ht="15">
      <c r="A7" s="358" t="s">
        <v>663</v>
      </c>
      <c r="B7" s="358"/>
      <c r="C7" s="358"/>
      <c r="D7" s="358"/>
      <c r="E7" s="358"/>
      <c r="F7" s="358"/>
      <c r="G7" s="358"/>
      <c r="H7" s="358"/>
      <c r="I7" s="358"/>
    </row>
    <row r="8" spans="1:9" ht="45">
      <c r="A8" s="158" t="s">
        <v>2</v>
      </c>
      <c r="B8" s="158" t="s">
        <v>20</v>
      </c>
      <c r="C8" s="159" t="s">
        <v>28</v>
      </c>
      <c r="D8" s="160" t="s">
        <v>3</v>
      </c>
      <c r="E8" s="161" t="s">
        <v>13</v>
      </c>
      <c r="F8" s="161" t="s">
        <v>4</v>
      </c>
      <c r="G8" s="161" t="s">
        <v>5</v>
      </c>
      <c r="H8" s="161" t="s">
        <v>6</v>
      </c>
      <c r="I8" s="161" t="s">
        <v>7</v>
      </c>
    </row>
    <row r="9" spans="1:9" s="6" customFormat="1" ht="15">
      <c r="A9" s="63" t="s">
        <v>34</v>
      </c>
      <c r="B9" s="63"/>
      <c r="C9" s="64" t="s">
        <v>123</v>
      </c>
      <c r="D9" s="70"/>
      <c r="E9" s="165"/>
      <c r="F9" s="165"/>
      <c r="G9" s="165"/>
      <c r="H9" s="165"/>
      <c r="I9" s="165"/>
    </row>
    <row r="10" spans="1:9" s="4" customFormat="1" ht="45">
      <c r="A10" s="167" t="s">
        <v>35</v>
      </c>
      <c r="B10" s="168" t="s">
        <v>124</v>
      </c>
      <c r="C10" s="169" t="s">
        <v>125</v>
      </c>
      <c r="D10" s="150" t="s">
        <v>122</v>
      </c>
      <c r="E10" s="171"/>
      <c r="F10" s="171"/>
      <c r="G10" s="171"/>
      <c r="H10" s="171"/>
      <c r="I10" s="171">
        <f>SUM(I11:I11)</f>
        <v>44.981999999999999</v>
      </c>
    </row>
    <row r="11" spans="1:9" s="4" customFormat="1" ht="15">
      <c r="A11" s="166"/>
      <c r="B11" s="166"/>
      <c r="C11" s="186" t="s">
        <v>390</v>
      </c>
      <c r="D11" s="187"/>
      <c r="E11" s="173">
        <v>7.56</v>
      </c>
      <c r="F11" s="173">
        <v>5.95</v>
      </c>
      <c r="G11" s="171"/>
      <c r="H11" s="171"/>
      <c r="I11" s="173">
        <f>PRODUCT(E11:H11)</f>
        <v>44.981999999999999</v>
      </c>
    </row>
    <row r="12" spans="1:9" s="4" customFormat="1" ht="15">
      <c r="A12" s="183"/>
      <c r="B12" s="183"/>
      <c r="C12" s="184"/>
      <c r="D12" s="185"/>
      <c r="E12" s="171"/>
      <c r="F12" s="171"/>
      <c r="G12" s="171"/>
      <c r="H12" s="171"/>
      <c r="I12" s="173"/>
    </row>
    <row r="13" spans="1:9" s="4" customFormat="1" ht="75">
      <c r="A13" s="167" t="s">
        <v>36</v>
      </c>
      <c r="B13" s="168" t="s">
        <v>278</v>
      </c>
      <c r="C13" s="169" t="s">
        <v>279</v>
      </c>
      <c r="D13" s="150" t="s">
        <v>126</v>
      </c>
      <c r="E13" s="171"/>
      <c r="F13" s="171"/>
      <c r="G13" s="171"/>
      <c r="H13" s="171"/>
      <c r="I13" s="171">
        <f>SUM(I14:I16)</f>
        <v>1.6193519999999999</v>
      </c>
    </row>
    <row r="14" spans="1:9" s="4" customFormat="1" ht="30">
      <c r="A14" s="166"/>
      <c r="B14" s="166"/>
      <c r="C14" s="186" t="s">
        <v>391</v>
      </c>
      <c r="D14" s="187"/>
      <c r="E14" s="171" t="s">
        <v>392</v>
      </c>
      <c r="F14" s="171" t="s">
        <v>393</v>
      </c>
      <c r="G14" s="171"/>
      <c r="H14" s="171"/>
      <c r="I14" s="173"/>
    </row>
    <row r="15" spans="1:9" s="4" customFormat="1" ht="15">
      <c r="A15" s="166"/>
      <c r="B15" s="166"/>
      <c r="C15" s="186"/>
      <c r="D15" s="187"/>
      <c r="E15" s="173">
        <f>I10</f>
        <v>44.981999999999999</v>
      </c>
      <c r="F15" s="173">
        <v>36</v>
      </c>
      <c r="G15" s="173"/>
      <c r="H15" s="173"/>
      <c r="I15" s="173">
        <f>E15*F15/1000</f>
        <v>1.6193519999999999</v>
      </c>
    </row>
    <row r="16" spans="1:9" s="4" customFormat="1" ht="15">
      <c r="A16" s="183"/>
      <c r="B16" s="183"/>
      <c r="C16" s="184"/>
      <c r="D16" s="185"/>
      <c r="E16" s="171"/>
      <c r="F16" s="171"/>
      <c r="G16" s="171"/>
      <c r="H16" s="171"/>
      <c r="I16" s="173"/>
    </row>
    <row r="17" spans="1:10" s="4" customFormat="1" ht="45">
      <c r="A17" s="167" t="s">
        <v>37</v>
      </c>
      <c r="B17" s="168" t="s">
        <v>558</v>
      </c>
      <c r="C17" s="169" t="s">
        <v>557</v>
      </c>
      <c r="D17" s="150" t="s">
        <v>126</v>
      </c>
      <c r="E17" s="174"/>
      <c r="F17" s="174"/>
      <c r="G17" s="174"/>
      <c r="H17" s="174"/>
      <c r="I17" s="174">
        <f>I19</f>
        <v>2.1051576000000001</v>
      </c>
    </row>
    <row r="18" spans="1:10" s="25" customFormat="1" ht="30">
      <c r="A18" s="166"/>
      <c r="B18" s="166"/>
      <c r="C18" s="186" t="s">
        <v>394</v>
      </c>
      <c r="D18" s="189"/>
      <c r="E18" s="171" t="s">
        <v>392</v>
      </c>
      <c r="F18" s="171" t="s">
        <v>393</v>
      </c>
      <c r="G18" s="174" t="s">
        <v>395</v>
      </c>
      <c r="H18" s="174"/>
      <c r="I18" s="174"/>
    </row>
    <row r="19" spans="1:10" s="25" customFormat="1" ht="15">
      <c r="A19" s="180"/>
      <c r="B19" s="180"/>
      <c r="C19" s="181"/>
      <c r="D19" s="182"/>
      <c r="E19" s="173">
        <f>I10</f>
        <v>44.981999999999999</v>
      </c>
      <c r="F19" s="173">
        <v>36</v>
      </c>
      <c r="G19" s="172"/>
      <c r="H19" s="172"/>
      <c r="I19" s="172">
        <f>E19*F19*1.3/1000</f>
        <v>2.1051576000000001</v>
      </c>
      <c r="J19" s="26"/>
    </row>
    <row r="20" spans="1:10" s="4" customFormat="1" ht="15">
      <c r="A20" s="183"/>
      <c r="B20" s="183"/>
      <c r="C20" s="184"/>
      <c r="D20" s="185"/>
      <c r="E20" s="171"/>
      <c r="F20" s="171"/>
      <c r="G20" s="171"/>
      <c r="H20" s="171"/>
      <c r="I20" s="173"/>
    </row>
    <row r="21" spans="1:10" s="6" customFormat="1" ht="15">
      <c r="A21" s="63" t="s">
        <v>60</v>
      </c>
      <c r="B21" s="68"/>
      <c r="C21" s="64" t="s">
        <v>140</v>
      </c>
      <c r="D21" s="70"/>
      <c r="E21" s="165"/>
      <c r="F21" s="165"/>
      <c r="G21" s="165"/>
      <c r="H21" s="165"/>
      <c r="I21" s="165"/>
    </row>
    <row r="22" spans="1:10" s="4" customFormat="1" ht="75">
      <c r="A22" s="167" t="s">
        <v>388</v>
      </c>
      <c r="B22" s="168" t="s">
        <v>565</v>
      </c>
      <c r="C22" s="169" t="s">
        <v>566</v>
      </c>
      <c r="D22" s="150" t="s">
        <v>122</v>
      </c>
      <c r="E22" s="174"/>
      <c r="F22" s="174"/>
      <c r="G22" s="174"/>
      <c r="H22" s="174"/>
      <c r="I22" s="174">
        <f>SUM(I23:I23)</f>
        <v>2.1</v>
      </c>
    </row>
    <row r="23" spans="1:10" s="4" customFormat="1" ht="15">
      <c r="A23" s="166"/>
      <c r="B23" s="166"/>
      <c r="C23" s="186" t="s">
        <v>468</v>
      </c>
      <c r="D23" s="187"/>
      <c r="E23" s="173">
        <v>1.75</v>
      </c>
      <c r="F23" s="173">
        <v>1.2</v>
      </c>
      <c r="G23" s="171"/>
      <c r="H23" s="171"/>
      <c r="I23" s="172">
        <f>PRODUCT(E23:H23)</f>
        <v>2.1</v>
      </c>
    </row>
    <row r="24" spans="1:10" s="4" customFormat="1" ht="15">
      <c r="A24" s="183"/>
      <c r="B24" s="183"/>
      <c r="C24" s="184"/>
      <c r="D24" s="185"/>
      <c r="E24" s="171"/>
      <c r="F24" s="171"/>
      <c r="G24" s="171"/>
      <c r="H24" s="171"/>
      <c r="I24" s="173"/>
    </row>
    <row r="25" spans="1:10" s="4" customFormat="1" ht="60">
      <c r="A25" s="167" t="s">
        <v>149</v>
      </c>
      <c r="B25" s="168" t="s">
        <v>198</v>
      </c>
      <c r="C25" s="149" t="s">
        <v>151</v>
      </c>
      <c r="D25" s="150" t="s">
        <v>122</v>
      </c>
      <c r="E25" s="174"/>
      <c r="F25" s="174"/>
      <c r="G25" s="174"/>
      <c r="H25" s="174"/>
      <c r="I25" s="174">
        <f>I26</f>
        <v>1</v>
      </c>
    </row>
    <row r="26" spans="1:10" s="4" customFormat="1" ht="15">
      <c r="A26" s="166"/>
      <c r="B26" s="166"/>
      <c r="C26" s="55" t="s">
        <v>639</v>
      </c>
      <c r="D26" s="267"/>
      <c r="E26" s="268">
        <v>2</v>
      </c>
      <c r="F26" s="270">
        <v>0.5</v>
      </c>
      <c r="G26" s="268"/>
      <c r="H26" s="269">
        <f t="shared" ref="H26:I26" si="0">PRODUCT(D26:G26)</f>
        <v>1</v>
      </c>
      <c r="I26" s="172">
        <f t="shared" si="0"/>
        <v>1</v>
      </c>
    </row>
    <row r="27" spans="1:10" s="4" customFormat="1" ht="15">
      <c r="A27" s="183"/>
      <c r="B27" s="183"/>
      <c r="C27" s="184"/>
      <c r="D27" s="185"/>
      <c r="E27" s="171"/>
      <c r="F27" s="171"/>
      <c r="G27" s="171"/>
      <c r="H27" s="171"/>
      <c r="I27" s="173"/>
    </row>
    <row r="28" spans="1:10" s="6" customFormat="1" ht="15">
      <c r="A28" s="63" t="s">
        <v>64</v>
      </c>
      <c r="B28" s="68"/>
      <c r="C28" s="64" t="s">
        <v>152</v>
      </c>
      <c r="D28" s="70"/>
      <c r="E28" s="165"/>
      <c r="F28" s="165"/>
      <c r="G28" s="165"/>
      <c r="H28" s="165"/>
      <c r="I28" s="165"/>
    </row>
    <row r="29" spans="1:10" s="4" customFormat="1" ht="75">
      <c r="A29" s="167" t="s">
        <v>65</v>
      </c>
      <c r="B29" s="168" t="s">
        <v>153</v>
      </c>
      <c r="C29" s="149" t="s">
        <v>154</v>
      </c>
      <c r="D29" s="150" t="s">
        <v>122</v>
      </c>
      <c r="E29" s="171"/>
      <c r="F29" s="171"/>
      <c r="G29" s="171"/>
      <c r="H29" s="171"/>
      <c r="I29" s="171">
        <f>SUM(I30:I31)</f>
        <v>57.951000000000001</v>
      </c>
    </row>
    <row r="30" spans="1:10" s="4" customFormat="1" ht="15">
      <c r="A30" s="166"/>
      <c r="B30" s="166"/>
      <c r="C30" s="186"/>
      <c r="D30" s="187"/>
      <c r="E30" s="173">
        <v>6.85</v>
      </c>
      <c r="F30" s="173">
        <v>8.4600000000000009</v>
      </c>
      <c r="G30" s="173"/>
      <c r="H30" s="171"/>
      <c r="I30" s="173">
        <f>PRODUCT(E30:H30)</f>
        <v>57.951000000000001</v>
      </c>
    </row>
    <row r="31" spans="1:10" s="4" customFormat="1" ht="15">
      <c r="A31" s="183"/>
      <c r="B31" s="183"/>
      <c r="C31" s="184"/>
      <c r="D31" s="185"/>
      <c r="E31" s="171"/>
      <c r="F31" s="171"/>
      <c r="G31" s="171"/>
      <c r="H31" s="171"/>
      <c r="I31" s="173"/>
    </row>
    <row r="32" spans="1:10" s="4" customFormat="1" ht="45">
      <c r="A32" s="167" t="s">
        <v>66</v>
      </c>
      <c r="B32" s="168" t="s">
        <v>155</v>
      </c>
      <c r="C32" s="149" t="s">
        <v>156</v>
      </c>
      <c r="D32" s="150" t="s">
        <v>122</v>
      </c>
      <c r="E32" s="171"/>
      <c r="F32" s="171"/>
      <c r="G32" s="171"/>
      <c r="H32" s="171"/>
      <c r="I32" s="171">
        <f>SUM(I33:I33)</f>
        <v>57.951000000000001</v>
      </c>
    </row>
    <row r="33" spans="1:10" s="25" customFormat="1" ht="15">
      <c r="A33" s="180"/>
      <c r="B33" s="180"/>
      <c r="C33" s="181"/>
      <c r="D33" s="182"/>
      <c r="E33" s="172">
        <v>6.85</v>
      </c>
      <c r="F33" s="172">
        <v>8.4600000000000009</v>
      </c>
      <c r="G33" s="172"/>
      <c r="H33" s="172"/>
      <c r="I33" s="172">
        <f>PRODUCT(E33:H33)</f>
        <v>57.951000000000001</v>
      </c>
      <c r="J33" s="26"/>
    </row>
    <row r="34" spans="1:10" s="4" customFormat="1" ht="15">
      <c r="A34" s="183"/>
      <c r="B34" s="183"/>
      <c r="C34" s="184"/>
      <c r="D34" s="185"/>
      <c r="E34" s="171"/>
      <c r="F34" s="171"/>
      <c r="G34" s="171"/>
      <c r="H34" s="171"/>
      <c r="I34" s="173"/>
    </row>
    <row r="35" spans="1:10" s="4" customFormat="1" ht="60">
      <c r="A35" s="167" t="s">
        <v>157</v>
      </c>
      <c r="B35" s="168" t="s">
        <v>158</v>
      </c>
      <c r="C35" s="149" t="s">
        <v>117</v>
      </c>
      <c r="D35" s="150" t="s">
        <v>106</v>
      </c>
      <c r="E35" s="171"/>
      <c r="F35" s="171"/>
      <c r="G35" s="171"/>
      <c r="H35" s="171"/>
      <c r="I35" s="171">
        <f>SUM(I36:I36)</f>
        <v>8.4600000000000009</v>
      </c>
    </row>
    <row r="36" spans="1:10" s="25" customFormat="1" ht="15">
      <c r="A36" s="180"/>
      <c r="B36" s="180"/>
      <c r="C36" s="181"/>
      <c r="D36" s="182"/>
      <c r="E36" s="172">
        <v>8.4600000000000009</v>
      </c>
      <c r="F36" s="172"/>
      <c r="G36" s="172"/>
      <c r="H36" s="172"/>
      <c r="I36" s="172">
        <f>PRODUCT(E36:H36)</f>
        <v>8.4600000000000009</v>
      </c>
      <c r="J36" s="26"/>
    </row>
    <row r="37" spans="1:10" s="4" customFormat="1" ht="15">
      <c r="A37" s="183"/>
      <c r="B37" s="183"/>
      <c r="C37" s="184"/>
      <c r="D37" s="185"/>
      <c r="E37" s="171"/>
      <c r="F37" s="171"/>
      <c r="G37" s="171"/>
      <c r="H37" s="171"/>
      <c r="I37" s="173"/>
    </row>
    <row r="38" spans="1:10" s="4" customFormat="1" ht="45">
      <c r="A38" s="167" t="s">
        <v>471</v>
      </c>
      <c r="B38" s="168" t="s">
        <v>472</v>
      </c>
      <c r="C38" s="169" t="s">
        <v>473</v>
      </c>
      <c r="D38" s="150" t="s">
        <v>106</v>
      </c>
      <c r="E38" s="171"/>
      <c r="F38" s="171"/>
      <c r="G38" s="171"/>
      <c r="H38" s="171"/>
      <c r="I38" s="171">
        <f>SUM(I39:I39)</f>
        <v>4.7</v>
      </c>
    </row>
    <row r="39" spans="1:10" s="25" customFormat="1" ht="15">
      <c r="A39" s="180"/>
      <c r="B39" s="180"/>
      <c r="C39" s="181" t="s">
        <v>631</v>
      </c>
      <c r="D39" s="182"/>
      <c r="E39" s="172">
        <f>2.35*2</f>
        <v>4.7</v>
      </c>
      <c r="F39" s="172"/>
      <c r="G39" s="172"/>
      <c r="H39" s="172"/>
      <c r="I39" s="172">
        <f>PRODUCT(E39:H39)</f>
        <v>4.7</v>
      </c>
      <c r="J39" s="26"/>
    </row>
    <row r="40" spans="1:10" s="4" customFormat="1" ht="15">
      <c r="A40" s="183"/>
      <c r="B40" s="183"/>
      <c r="C40" s="184"/>
      <c r="D40" s="185"/>
      <c r="E40" s="171"/>
      <c r="F40" s="171"/>
      <c r="G40" s="171"/>
      <c r="H40" s="171"/>
      <c r="I40" s="173"/>
    </row>
    <row r="41" spans="1:10" s="4" customFormat="1" ht="45">
      <c r="A41" s="167" t="s">
        <v>628</v>
      </c>
      <c r="B41" s="168" t="s">
        <v>629</v>
      </c>
      <c r="C41" s="169" t="s">
        <v>630</v>
      </c>
      <c r="D41" s="150" t="s">
        <v>106</v>
      </c>
      <c r="E41" s="171"/>
      <c r="F41" s="171"/>
      <c r="G41" s="171"/>
      <c r="H41" s="171"/>
      <c r="I41" s="171">
        <f>SUM(I42:I42)</f>
        <v>3.6</v>
      </c>
    </row>
    <row r="42" spans="1:10" s="25" customFormat="1" ht="15">
      <c r="A42" s="180"/>
      <c r="B42" s="180"/>
      <c r="C42" s="181" t="s">
        <v>632</v>
      </c>
      <c r="D42" s="182"/>
      <c r="E42" s="172">
        <v>3.6</v>
      </c>
      <c r="F42" s="172"/>
      <c r="G42" s="172"/>
      <c r="H42" s="172"/>
      <c r="I42" s="172">
        <f>PRODUCT(E42:H42)</f>
        <v>3.6</v>
      </c>
      <c r="J42" s="26"/>
    </row>
    <row r="43" spans="1:10" s="4" customFormat="1" ht="15">
      <c r="A43" s="183"/>
      <c r="B43" s="183"/>
      <c r="C43" s="184"/>
      <c r="D43" s="185"/>
      <c r="E43" s="171"/>
      <c r="F43" s="171"/>
      <c r="G43" s="171"/>
      <c r="H43" s="171"/>
      <c r="I43" s="173"/>
    </row>
    <row r="44" spans="1:10" s="6" customFormat="1" ht="15">
      <c r="A44" s="63" t="s">
        <v>67</v>
      </c>
      <c r="B44" s="68"/>
      <c r="C44" s="64" t="s">
        <v>379</v>
      </c>
      <c r="D44" s="70"/>
      <c r="E44" s="165"/>
      <c r="F44" s="165"/>
      <c r="G44" s="165"/>
      <c r="H44" s="165"/>
      <c r="I44" s="165"/>
    </row>
    <row r="45" spans="1:10" s="4" customFormat="1" ht="60">
      <c r="A45" s="167" t="s">
        <v>68</v>
      </c>
      <c r="B45" s="168" t="s">
        <v>138</v>
      </c>
      <c r="C45" s="149" t="s">
        <v>139</v>
      </c>
      <c r="D45" s="150" t="s">
        <v>122</v>
      </c>
      <c r="E45" s="171"/>
      <c r="F45" s="171"/>
      <c r="G45" s="171"/>
      <c r="H45" s="171"/>
      <c r="I45" s="171">
        <f>SUM(I46:I47)</f>
        <v>1</v>
      </c>
    </row>
    <row r="46" spans="1:10" s="4" customFormat="1" ht="15">
      <c r="A46" s="167"/>
      <c r="B46" s="168"/>
      <c r="C46" s="200" t="s">
        <v>434</v>
      </c>
      <c r="D46" s="150"/>
      <c r="E46" s="171"/>
      <c r="F46" s="171"/>
      <c r="G46" s="171"/>
      <c r="H46" s="171"/>
      <c r="I46" s="173"/>
      <c r="J46" s="173"/>
    </row>
    <row r="47" spans="1:10" s="4" customFormat="1" ht="15">
      <c r="A47" s="166"/>
      <c r="B47" s="166"/>
      <c r="C47" s="55" t="s">
        <v>639</v>
      </c>
      <c r="D47" s="267"/>
      <c r="E47" s="268">
        <v>2</v>
      </c>
      <c r="F47" s="270">
        <v>0.5</v>
      </c>
      <c r="G47" s="268"/>
      <c r="H47" s="269">
        <f t="shared" ref="H47:I47" si="1">PRODUCT(D47:G47)</f>
        <v>1</v>
      </c>
      <c r="I47" s="172">
        <f t="shared" si="1"/>
        <v>1</v>
      </c>
    </row>
    <row r="48" spans="1:10" s="4" customFormat="1" ht="45">
      <c r="A48" s="167" t="s">
        <v>69</v>
      </c>
      <c r="B48" s="167" t="s">
        <v>573</v>
      </c>
      <c r="C48" s="169" t="s">
        <v>574</v>
      </c>
      <c r="D48" s="150" t="s">
        <v>122</v>
      </c>
      <c r="E48" s="171"/>
      <c r="F48" s="171"/>
      <c r="G48" s="171"/>
      <c r="H48" s="171"/>
      <c r="I48" s="171">
        <f>SUM(I49:I51)</f>
        <v>10.98</v>
      </c>
    </row>
    <row r="49" spans="1:10" s="25" customFormat="1" ht="15">
      <c r="A49" s="180"/>
      <c r="B49" s="180"/>
      <c r="C49" s="181" t="s">
        <v>446</v>
      </c>
      <c r="D49" s="182"/>
      <c r="E49" s="172">
        <f>1.2+1.2+1.75+1.75</f>
        <v>5.9</v>
      </c>
      <c r="F49" s="172"/>
      <c r="G49" s="172">
        <v>1.8</v>
      </c>
      <c r="H49" s="172"/>
      <c r="I49" s="172">
        <f>PRODUCT(E49:H49)</f>
        <v>10.620000000000001</v>
      </c>
      <c r="J49" s="26"/>
    </row>
    <row r="50" spans="1:10" s="25" customFormat="1" ht="15">
      <c r="A50" s="180"/>
      <c r="B50" s="180"/>
      <c r="C50" s="181" t="s">
        <v>444</v>
      </c>
      <c r="D50" s="182"/>
      <c r="E50" s="172">
        <v>-0.6</v>
      </c>
      <c r="F50" s="172"/>
      <c r="G50" s="172">
        <v>1.8</v>
      </c>
      <c r="H50" s="172"/>
      <c r="I50" s="172">
        <f>PRODUCT(E50:H50)</f>
        <v>-1.08</v>
      </c>
      <c r="J50" s="26"/>
    </row>
    <row r="51" spans="1:10" s="25" customFormat="1" ht="15">
      <c r="A51" s="180"/>
      <c r="B51" s="180"/>
      <c r="C51" s="181" t="s">
        <v>445</v>
      </c>
      <c r="D51" s="182"/>
      <c r="E51" s="172">
        <v>1.2</v>
      </c>
      <c r="F51" s="172"/>
      <c r="G51" s="172">
        <v>0.6</v>
      </c>
      <c r="H51" s="172">
        <v>2</v>
      </c>
      <c r="I51" s="172">
        <f>PRODUCT(E51:H51)</f>
        <v>1.44</v>
      </c>
      <c r="J51" s="26"/>
    </row>
    <row r="52" spans="1:10" s="4" customFormat="1" ht="15">
      <c r="A52" s="183"/>
      <c r="B52" s="183"/>
      <c r="C52" s="184"/>
      <c r="D52" s="185"/>
      <c r="E52" s="171"/>
      <c r="F52" s="171"/>
      <c r="G52" s="171"/>
      <c r="H52" s="171"/>
      <c r="I52" s="173"/>
    </row>
    <row r="53" spans="1:10" s="4" customFormat="1" ht="90">
      <c r="A53" s="167" t="s">
        <v>70</v>
      </c>
      <c r="B53" s="168" t="s">
        <v>159</v>
      </c>
      <c r="C53" s="149" t="s">
        <v>160</v>
      </c>
      <c r="D53" s="150" t="s">
        <v>122</v>
      </c>
      <c r="E53" s="171"/>
      <c r="F53" s="171"/>
      <c r="G53" s="171"/>
      <c r="H53" s="171"/>
      <c r="I53" s="171">
        <f>SUM(I54:I77)</f>
        <v>225.40639999999993</v>
      </c>
    </row>
    <row r="54" spans="1:10" s="4" customFormat="1" ht="15">
      <c r="A54" s="167"/>
      <c r="B54" s="168"/>
      <c r="C54" s="200" t="s">
        <v>434</v>
      </c>
      <c r="D54" s="150"/>
      <c r="E54" s="171"/>
      <c r="F54" s="171"/>
      <c r="G54" s="171"/>
      <c r="H54" s="171"/>
      <c r="I54" s="173"/>
      <c r="J54" s="173">
        <f>SUM(I55:I66)</f>
        <v>158.33329999999995</v>
      </c>
    </row>
    <row r="55" spans="1:10" s="4" customFormat="1" ht="15">
      <c r="A55" s="166"/>
      <c r="B55" s="166"/>
      <c r="C55" s="186" t="s">
        <v>435</v>
      </c>
      <c r="D55" s="187"/>
      <c r="E55" s="173">
        <f>(2*7.26)+(7.41*2)+(1.2*2)</f>
        <v>31.74</v>
      </c>
      <c r="F55" s="171"/>
      <c r="G55" s="173">
        <v>2.65</v>
      </c>
      <c r="H55" s="171"/>
      <c r="I55" s="172">
        <f t="shared" ref="I55:I66" si="2">PRODUCT(E55:H55)</f>
        <v>84.11099999999999</v>
      </c>
    </row>
    <row r="56" spans="1:10" s="4" customFormat="1" ht="15">
      <c r="A56" s="166"/>
      <c r="B56" s="166"/>
      <c r="C56" s="186" t="s">
        <v>436</v>
      </c>
      <c r="D56" s="187"/>
      <c r="E56" s="173">
        <v>2.75</v>
      </c>
      <c r="F56" s="171"/>
      <c r="G56" s="173">
        <v>2.65</v>
      </c>
      <c r="H56" s="173">
        <v>9</v>
      </c>
      <c r="I56" s="172">
        <f t="shared" si="2"/>
        <v>65.587499999999991</v>
      </c>
    </row>
    <row r="57" spans="1:10" s="4" customFormat="1" ht="15">
      <c r="A57" s="166"/>
      <c r="B57" s="166"/>
      <c r="C57" s="186" t="s">
        <v>423</v>
      </c>
      <c r="D57" s="187"/>
      <c r="E57" s="173">
        <v>2</v>
      </c>
      <c r="F57" s="173"/>
      <c r="G57" s="173">
        <v>1.5</v>
      </c>
      <c r="H57" s="173">
        <v>2</v>
      </c>
      <c r="I57" s="172">
        <f t="shared" si="2"/>
        <v>6</v>
      </c>
    </row>
    <row r="58" spans="1:10" s="4" customFormat="1" ht="15">
      <c r="A58" s="166"/>
      <c r="B58" s="166"/>
      <c r="C58" s="186" t="s">
        <v>425</v>
      </c>
      <c r="D58" s="187"/>
      <c r="E58" s="173">
        <v>7.26</v>
      </c>
      <c r="F58" s="173"/>
      <c r="G58" s="173">
        <v>0.74</v>
      </c>
      <c r="H58" s="173">
        <v>2</v>
      </c>
      <c r="I58" s="172">
        <f t="shared" si="2"/>
        <v>10.7448</v>
      </c>
    </row>
    <row r="59" spans="1:10" s="4" customFormat="1" ht="15">
      <c r="A59" s="166"/>
      <c r="B59" s="166"/>
      <c r="C59" s="186" t="s">
        <v>424</v>
      </c>
      <c r="D59" s="187"/>
      <c r="E59" s="173">
        <v>1.2</v>
      </c>
      <c r="F59" s="173"/>
      <c r="G59" s="173">
        <v>0.51</v>
      </c>
      <c r="H59" s="173">
        <v>2</v>
      </c>
      <c r="I59" s="172">
        <f t="shared" si="2"/>
        <v>1.224</v>
      </c>
    </row>
    <row r="60" spans="1:10" s="4" customFormat="1" ht="15">
      <c r="A60" s="166"/>
      <c r="B60" s="166"/>
      <c r="C60" s="186" t="s">
        <v>433</v>
      </c>
      <c r="D60" s="187"/>
      <c r="E60" s="173">
        <v>2.75</v>
      </c>
      <c r="F60" s="173"/>
      <c r="G60" s="173">
        <f>0.74/2</f>
        <v>0.37</v>
      </c>
      <c r="H60" s="173">
        <v>6</v>
      </c>
      <c r="I60" s="172">
        <f t="shared" si="2"/>
        <v>6.1050000000000004</v>
      </c>
    </row>
    <row r="61" spans="1:10" s="4" customFormat="1" ht="15">
      <c r="A61" s="166"/>
      <c r="B61" s="166"/>
      <c r="C61" s="186" t="s">
        <v>426</v>
      </c>
      <c r="D61" s="187"/>
      <c r="E61" s="173">
        <v>5.65</v>
      </c>
      <c r="F61" s="173"/>
      <c r="G61" s="173">
        <f>0.74/2</f>
        <v>0.37</v>
      </c>
      <c r="H61" s="173">
        <v>2</v>
      </c>
      <c r="I61" s="172">
        <f t="shared" si="2"/>
        <v>4.181</v>
      </c>
    </row>
    <row r="62" spans="1:10" s="4" customFormat="1" ht="15">
      <c r="A62" s="166"/>
      <c r="B62" s="166"/>
      <c r="C62" s="186" t="s">
        <v>428</v>
      </c>
      <c r="D62" s="187"/>
      <c r="E62" s="173">
        <v>-0.8</v>
      </c>
      <c r="F62" s="173"/>
      <c r="G62" s="173">
        <v>2.1</v>
      </c>
      <c r="H62" s="173">
        <v>3</v>
      </c>
      <c r="I62" s="172">
        <f t="shared" si="2"/>
        <v>-5.0400000000000009</v>
      </c>
    </row>
    <row r="63" spans="1:10" s="4" customFormat="1" ht="15">
      <c r="A63" s="166"/>
      <c r="B63" s="166"/>
      <c r="C63" s="186" t="s">
        <v>429</v>
      </c>
      <c r="D63" s="187"/>
      <c r="E63" s="173">
        <v>-0.7</v>
      </c>
      <c r="F63" s="173"/>
      <c r="G63" s="173">
        <v>2.1</v>
      </c>
      <c r="H63" s="173">
        <v>4</v>
      </c>
      <c r="I63" s="172">
        <f t="shared" si="2"/>
        <v>-5.88</v>
      </c>
    </row>
    <row r="64" spans="1:10" s="4" customFormat="1" ht="15">
      <c r="A64" s="166"/>
      <c r="B64" s="166"/>
      <c r="C64" s="186" t="s">
        <v>430</v>
      </c>
      <c r="D64" s="187"/>
      <c r="E64" s="173">
        <v>-0.6</v>
      </c>
      <c r="F64" s="173"/>
      <c r="G64" s="173">
        <v>2.1</v>
      </c>
      <c r="H64" s="173">
        <v>2</v>
      </c>
      <c r="I64" s="172">
        <f t="shared" si="2"/>
        <v>-2.52</v>
      </c>
    </row>
    <row r="65" spans="1:10" s="4" customFormat="1" ht="15">
      <c r="A65" s="166"/>
      <c r="B65" s="166"/>
      <c r="C65" s="186" t="s">
        <v>431</v>
      </c>
      <c r="D65" s="187"/>
      <c r="E65" s="173">
        <v>-1.5</v>
      </c>
      <c r="F65" s="173"/>
      <c r="G65" s="173">
        <v>1</v>
      </c>
      <c r="H65" s="173">
        <v>4</v>
      </c>
      <c r="I65" s="172">
        <f t="shared" si="2"/>
        <v>-6</v>
      </c>
    </row>
    <row r="66" spans="1:10" s="25" customFormat="1" ht="15">
      <c r="A66" s="180"/>
      <c r="B66" s="180"/>
      <c r="C66" s="181" t="s">
        <v>432</v>
      </c>
      <c r="D66" s="182"/>
      <c r="E66" s="172">
        <v>-0.6</v>
      </c>
      <c r="F66" s="172"/>
      <c r="G66" s="172">
        <v>0.3</v>
      </c>
      <c r="H66" s="172">
        <v>1</v>
      </c>
      <c r="I66" s="172">
        <f t="shared" si="2"/>
        <v>-0.18</v>
      </c>
      <c r="J66" s="26"/>
    </row>
    <row r="67" spans="1:10" s="25" customFormat="1" ht="15">
      <c r="A67" s="180"/>
      <c r="B67" s="180"/>
      <c r="C67" s="200" t="s">
        <v>437</v>
      </c>
      <c r="D67" s="182"/>
      <c r="E67" s="172"/>
      <c r="F67" s="172"/>
      <c r="G67" s="172"/>
      <c r="H67" s="172"/>
      <c r="I67" s="172"/>
      <c r="J67" s="26">
        <f>SUM(I68:I76)</f>
        <v>67.073099999999982</v>
      </c>
    </row>
    <row r="68" spans="1:10" s="25" customFormat="1" ht="15">
      <c r="A68" s="180"/>
      <c r="B68" s="180"/>
      <c r="C68" s="55" t="s">
        <v>438</v>
      </c>
      <c r="D68" s="182"/>
      <c r="E68" s="172">
        <v>7.56</v>
      </c>
      <c r="F68" s="172"/>
      <c r="G68" s="172">
        <v>2.73</v>
      </c>
      <c r="H68" s="172">
        <v>2</v>
      </c>
      <c r="I68" s="172">
        <f t="shared" ref="I68:I76" si="3">PRODUCT(E68:H68)</f>
        <v>41.2776</v>
      </c>
      <c r="J68" s="26"/>
    </row>
    <row r="69" spans="1:10" s="25" customFormat="1" ht="15">
      <c r="A69" s="180"/>
      <c r="B69" s="180"/>
      <c r="C69" s="55" t="s">
        <v>439</v>
      </c>
      <c r="D69" s="182"/>
      <c r="E69" s="172">
        <v>5.95</v>
      </c>
      <c r="F69" s="172"/>
      <c r="G69" s="172">
        <v>2.73</v>
      </c>
      <c r="H69" s="172">
        <v>2</v>
      </c>
      <c r="I69" s="172">
        <f t="shared" si="3"/>
        <v>32.487000000000002</v>
      </c>
      <c r="J69" s="26"/>
    </row>
    <row r="70" spans="1:10" s="25" customFormat="1" ht="15">
      <c r="A70" s="180"/>
      <c r="B70" s="180"/>
      <c r="C70" s="55" t="s">
        <v>440</v>
      </c>
      <c r="D70" s="182"/>
      <c r="E70" s="172">
        <v>5.65</v>
      </c>
      <c r="F70" s="172"/>
      <c r="G70" s="172">
        <f>0.74/2</f>
        <v>0.37</v>
      </c>
      <c r="H70" s="172">
        <v>2</v>
      </c>
      <c r="I70" s="172">
        <f t="shared" si="3"/>
        <v>4.181</v>
      </c>
      <c r="J70" s="26"/>
    </row>
    <row r="71" spans="1:10" s="4" customFormat="1" ht="15">
      <c r="A71" s="166"/>
      <c r="B71" s="166"/>
      <c r="C71" s="186" t="s">
        <v>474</v>
      </c>
      <c r="D71" s="187"/>
      <c r="E71" s="173">
        <f>1.5+1.5+1.75+1.75</f>
        <v>6.5</v>
      </c>
      <c r="F71" s="173"/>
      <c r="G71" s="173">
        <v>0.25</v>
      </c>
      <c r="H71" s="173">
        <v>1</v>
      </c>
      <c r="I71" s="172">
        <f t="shared" si="3"/>
        <v>1.625</v>
      </c>
    </row>
    <row r="72" spans="1:10" s="25" customFormat="1" ht="15">
      <c r="A72" s="180"/>
      <c r="B72" s="180"/>
      <c r="C72" s="55" t="s">
        <v>469</v>
      </c>
      <c r="D72" s="182"/>
      <c r="E72" s="172">
        <v>1.75</v>
      </c>
      <c r="F72" s="172"/>
      <c r="G72" s="172">
        <v>1.2</v>
      </c>
      <c r="H72" s="172">
        <v>1</v>
      </c>
      <c r="I72" s="172">
        <f t="shared" si="3"/>
        <v>2.1</v>
      </c>
      <c r="J72" s="26"/>
    </row>
    <row r="73" spans="1:10" s="4" customFormat="1" ht="15">
      <c r="A73" s="166"/>
      <c r="B73" s="166"/>
      <c r="C73" s="186" t="s">
        <v>442</v>
      </c>
      <c r="D73" s="187"/>
      <c r="E73" s="173">
        <v>-2.75</v>
      </c>
      <c r="F73" s="173"/>
      <c r="G73" s="173">
        <v>2.4500000000000002</v>
      </c>
      <c r="H73" s="173">
        <v>1</v>
      </c>
      <c r="I73" s="172">
        <f t="shared" si="3"/>
        <v>-6.7375000000000007</v>
      </c>
    </row>
    <row r="74" spans="1:10" s="4" customFormat="1" ht="15">
      <c r="A74" s="166"/>
      <c r="B74" s="166"/>
      <c r="C74" s="186" t="s">
        <v>428</v>
      </c>
      <c r="D74" s="187"/>
      <c r="E74" s="173">
        <v>-0.8</v>
      </c>
      <c r="F74" s="173"/>
      <c r="G74" s="173">
        <v>2.1</v>
      </c>
      <c r="H74" s="173">
        <v>1</v>
      </c>
      <c r="I74" s="172">
        <f t="shared" si="3"/>
        <v>-1.6800000000000002</v>
      </c>
    </row>
    <row r="75" spans="1:10" s="4" customFormat="1" ht="15">
      <c r="A75" s="166"/>
      <c r="B75" s="166"/>
      <c r="C75" s="186" t="s">
        <v>431</v>
      </c>
      <c r="D75" s="187"/>
      <c r="E75" s="173">
        <v>-1.5</v>
      </c>
      <c r="F75" s="173"/>
      <c r="G75" s="173">
        <v>1</v>
      </c>
      <c r="H75" s="173">
        <v>4</v>
      </c>
      <c r="I75" s="172">
        <f t="shared" si="3"/>
        <v>-6</v>
      </c>
    </row>
    <row r="76" spans="1:10" s="25" customFormat="1" ht="15">
      <c r="A76" s="180"/>
      <c r="B76" s="180"/>
      <c r="C76" s="181" t="s">
        <v>432</v>
      </c>
      <c r="D76" s="182"/>
      <c r="E76" s="172">
        <v>-0.6</v>
      </c>
      <c r="F76" s="172"/>
      <c r="G76" s="172">
        <v>0.3</v>
      </c>
      <c r="H76" s="172">
        <v>1</v>
      </c>
      <c r="I76" s="172">
        <f t="shared" si="3"/>
        <v>-0.18</v>
      </c>
      <c r="J76" s="26"/>
    </row>
    <row r="77" spans="1:10" s="4" customFormat="1" ht="15">
      <c r="A77" s="183"/>
      <c r="B77" s="183"/>
      <c r="C77" s="184"/>
      <c r="D77" s="185"/>
      <c r="E77" s="171"/>
      <c r="F77" s="171"/>
      <c r="G77" s="171"/>
      <c r="H77" s="171"/>
      <c r="I77" s="173"/>
    </row>
    <row r="78" spans="1:10" s="4" customFormat="1" ht="60">
      <c r="A78" s="167" t="s">
        <v>161</v>
      </c>
      <c r="B78" s="168" t="s">
        <v>162</v>
      </c>
      <c r="C78" s="149" t="s">
        <v>163</v>
      </c>
      <c r="D78" s="150" t="s">
        <v>122</v>
      </c>
      <c r="E78" s="171"/>
      <c r="F78" s="171"/>
      <c r="G78" s="171"/>
      <c r="H78" s="171"/>
      <c r="I78" s="171">
        <f>SUM(I79:I85)</f>
        <v>38.1</v>
      </c>
    </row>
    <row r="79" spans="1:10" s="4" customFormat="1" ht="15">
      <c r="A79" s="167"/>
      <c r="B79" s="168"/>
      <c r="C79" s="55" t="s">
        <v>447</v>
      </c>
      <c r="D79" s="56"/>
      <c r="E79" s="173">
        <v>3.53</v>
      </c>
      <c r="F79" s="173">
        <v>2.75</v>
      </c>
      <c r="G79" s="173"/>
      <c r="H79" s="173"/>
      <c r="I79" s="172">
        <f t="shared" ref="I79:I84" si="4">PRODUCT(E79:H79)</f>
        <v>9.7074999999999996</v>
      </c>
    </row>
    <row r="80" spans="1:10" s="4" customFormat="1" ht="15">
      <c r="A80" s="167"/>
      <c r="B80" s="168"/>
      <c r="C80" s="55" t="s">
        <v>448</v>
      </c>
      <c r="D80" s="56"/>
      <c r="E80" s="173">
        <v>2.38</v>
      </c>
      <c r="F80" s="173">
        <v>2.75</v>
      </c>
      <c r="G80" s="173"/>
      <c r="H80" s="173"/>
      <c r="I80" s="172">
        <f t="shared" si="4"/>
        <v>6.5449999999999999</v>
      </c>
    </row>
    <row r="81" spans="1:10" s="4" customFormat="1" ht="15">
      <c r="A81" s="167"/>
      <c r="B81" s="168"/>
      <c r="C81" s="55" t="s">
        <v>449</v>
      </c>
      <c r="D81" s="56"/>
      <c r="E81" s="173">
        <v>1.05</v>
      </c>
      <c r="F81" s="173">
        <v>2.75</v>
      </c>
      <c r="G81" s="173"/>
      <c r="H81" s="173"/>
      <c r="I81" s="172">
        <f t="shared" si="4"/>
        <v>2.8875000000000002</v>
      </c>
    </row>
    <row r="82" spans="1:10" s="4" customFormat="1" ht="15">
      <c r="A82" s="167"/>
      <c r="B82" s="168"/>
      <c r="C82" s="55" t="s">
        <v>450</v>
      </c>
      <c r="D82" s="56"/>
      <c r="E82" s="173">
        <v>2.88</v>
      </c>
      <c r="F82" s="173">
        <v>2.75</v>
      </c>
      <c r="G82" s="173"/>
      <c r="H82" s="173">
        <v>2</v>
      </c>
      <c r="I82" s="172">
        <f t="shared" si="4"/>
        <v>15.84</v>
      </c>
    </row>
    <row r="83" spans="1:10" s="25" customFormat="1" ht="15">
      <c r="A83" s="180"/>
      <c r="B83" s="180"/>
      <c r="C83" s="181" t="s">
        <v>451</v>
      </c>
      <c r="D83" s="182"/>
      <c r="E83" s="172">
        <v>1.75</v>
      </c>
      <c r="F83" s="172">
        <v>1.2</v>
      </c>
      <c r="G83" s="172"/>
      <c r="H83" s="172"/>
      <c r="I83" s="172">
        <f t="shared" si="4"/>
        <v>2.1</v>
      </c>
      <c r="J83" s="26"/>
    </row>
    <row r="84" spans="1:10" s="25" customFormat="1" ht="15">
      <c r="A84" s="180"/>
      <c r="B84" s="180"/>
      <c r="C84" s="181" t="s">
        <v>452</v>
      </c>
      <c r="D84" s="182"/>
      <c r="E84" s="172">
        <v>0.85</v>
      </c>
      <c r="F84" s="172">
        <v>1.2</v>
      </c>
      <c r="G84" s="172"/>
      <c r="H84" s="172"/>
      <c r="I84" s="172">
        <f t="shared" si="4"/>
        <v>1.02</v>
      </c>
      <c r="J84" s="26"/>
    </row>
    <row r="85" spans="1:10" s="4" customFormat="1" ht="15">
      <c r="A85" s="183"/>
      <c r="B85" s="183"/>
      <c r="C85" s="184"/>
      <c r="D85" s="185"/>
      <c r="E85" s="171"/>
      <c r="F85" s="171"/>
      <c r="G85" s="171"/>
      <c r="H85" s="171"/>
      <c r="I85" s="173"/>
    </row>
    <row r="86" spans="1:10" s="4" customFormat="1" ht="60">
      <c r="A86" s="167" t="s">
        <v>164</v>
      </c>
      <c r="B86" s="168" t="s">
        <v>288</v>
      </c>
      <c r="C86" s="175" t="s">
        <v>289</v>
      </c>
      <c r="D86" s="150" t="s">
        <v>122</v>
      </c>
      <c r="E86" s="171"/>
      <c r="F86" s="171"/>
      <c r="G86" s="171"/>
      <c r="H86" s="171"/>
      <c r="I86" s="171">
        <f>SUM(I87:I96)</f>
        <v>39.375</v>
      </c>
    </row>
    <row r="87" spans="1:10" s="4" customFormat="1" ht="15">
      <c r="A87" s="167"/>
      <c r="B87" s="168"/>
      <c r="C87" s="55" t="s">
        <v>447</v>
      </c>
      <c r="D87" s="56"/>
      <c r="E87" s="173">
        <v>3.53</v>
      </c>
      <c r="F87" s="173">
        <v>2.75</v>
      </c>
      <c r="G87" s="173"/>
      <c r="H87" s="173"/>
      <c r="I87" s="172">
        <f t="shared" ref="I87:I95" si="5">PRODUCT(E87:H87)</f>
        <v>9.7074999999999996</v>
      </c>
    </row>
    <row r="88" spans="1:10" s="4" customFormat="1" ht="15">
      <c r="A88" s="167"/>
      <c r="B88" s="168"/>
      <c r="C88" s="55" t="s">
        <v>448</v>
      </c>
      <c r="D88" s="56"/>
      <c r="E88" s="173">
        <v>2.38</v>
      </c>
      <c r="F88" s="173">
        <v>2.75</v>
      </c>
      <c r="G88" s="173"/>
      <c r="H88" s="173"/>
      <c r="I88" s="172">
        <f t="shared" si="5"/>
        <v>6.5449999999999999</v>
      </c>
    </row>
    <row r="89" spans="1:10" s="4" customFormat="1" ht="15">
      <c r="A89" s="167"/>
      <c r="B89" s="168"/>
      <c r="C89" s="55" t="s">
        <v>449</v>
      </c>
      <c r="D89" s="56"/>
      <c r="E89" s="173">
        <v>1.2</v>
      </c>
      <c r="F89" s="173">
        <v>2.75</v>
      </c>
      <c r="G89" s="173"/>
      <c r="H89" s="173"/>
      <c r="I89" s="172">
        <f t="shared" si="5"/>
        <v>3.3</v>
      </c>
    </row>
    <row r="90" spans="1:10" s="4" customFormat="1" ht="15">
      <c r="A90" s="167"/>
      <c r="B90" s="168"/>
      <c r="C90" s="55" t="s">
        <v>450</v>
      </c>
      <c r="D90" s="56"/>
      <c r="E90" s="173">
        <v>2.88</v>
      </c>
      <c r="F90" s="173">
        <v>2.75</v>
      </c>
      <c r="G90" s="173"/>
      <c r="H90" s="173">
        <v>2</v>
      </c>
      <c r="I90" s="172">
        <f t="shared" si="5"/>
        <v>15.84</v>
      </c>
    </row>
    <row r="91" spans="1:10" s="25" customFormat="1" ht="15">
      <c r="A91" s="180"/>
      <c r="B91" s="180"/>
      <c r="C91" s="181" t="s">
        <v>451</v>
      </c>
      <c r="D91" s="182"/>
      <c r="E91" s="172">
        <v>1.75</v>
      </c>
      <c r="F91" s="172">
        <v>1.2</v>
      </c>
      <c r="G91" s="172"/>
      <c r="H91" s="172"/>
      <c r="I91" s="172">
        <f t="shared" si="5"/>
        <v>2.1</v>
      </c>
      <c r="J91" s="26"/>
    </row>
    <row r="92" spans="1:10" s="25" customFormat="1" ht="15">
      <c r="A92" s="180"/>
      <c r="B92" s="180"/>
      <c r="C92" s="181" t="s">
        <v>452</v>
      </c>
      <c r="D92" s="182"/>
      <c r="E92" s="172">
        <v>1</v>
      </c>
      <c r="F92" s="172">
        <v>1.2</v>
      </c>
      <c r="G92" s="172"/>
      <c r="H92" s="172"/>
      <c r="I92" s="172">
        <f t="shared" si="5"/>
        <v>1.2</v>
      </c>
      <c r="J92" s="26"/>
    </row>
    <row r="93" spans="1:10" s="25" customFormat="1" ht="15">
      <c r="A93" s="180"/>
      <c r="B93" s="180"/>
      <c r="C93" s="181" t="s">
        <v>454</v>
      </c>
      <c r="D93" s="182"/>
      <c r="E93" s="172">
        <v>0.8</v>
      </c>
      <c r="F93" s="172">
        <v>0.15</v>
      </c>
      <c r="G93" s="172"/>
      <c r="H93" s="172">
        <v>4</v>
      </c>
      <c r="I93" s="172">
        <f t="shared" si="5"/>
        <v>0.48</v>
      </c>
      <c r="J93" s="26"/>
    </row>
    <row r="94" spans="1:10" s="25" customFormat="1" ht="15">
      <c r="A94" s="180"/>
      <c r="B94" s="180"/>
      <c r="C94" s="181" t="s">
        <v>453</v>
      </c>
      <c r="D94" s="182"/>
      <c r="E94" s="172">
        <v>0.6</v>
      </c>
      <c r="F94" s="172">
        <v>0.15</v>
      </c>
      <c r="G94" s="172"/>
      <c r="H94" s="172">
        <v>1</v>
      </c>
      <c r="I94" s="172">
        <f t="shared" si="5"/>
        <v>0.09</v>
      </c>
      <c r="J94" s="26"/>
    </row>
    <row r="95" spans="1:10" s="25" customFormat="1" ht="15">
      <c r="A95" s="180"/>
      <c r="B95" s="180"/>
      <c r="C95" s="181"/>
      <c r="D95" s="182"/>
      <c r="E95" s="172">
        <v>0.75</v>
      </c>
      <c r="F95" s="172">
        <v>0.15</v>
      </c>
      <c r="G95" s="172"/>
      <c r="H95" s="172"/>
      <c r="I95" s="172">
        <f t="shared" si="5"/>
        <v>0.11249999999999999</v>
      </c>
      <c r="J95" s="26"/>
    </row>
    <row r="96" spans="1:10" s="4" customFormat="1" ht="15">
      <c r="A96" s="183"/>
      <c r="B96" s="183"/>
      <c r="C96" s="184"/>
      <c r="D96" s="185"/>
      <c r="E96" s="171"/>
      <c r="F96" s="171"/>
      <c r="G96" s="171"/>
      <c r="H96" s="171"/>
      <c r="I96" s="173"/>
    </row>
    <row r="97" spans="1:10" s="4" customFormat="1" ht="60">
      <c r="A97" s="167" t="s">
        <v>165</v>
      </c>
      <c r="B97" s="168" t="s">
        <v>166</v>
      </c>
      <c r="C97" s="169" t="s">
        <v>167</v>
      </c>
      <c r="D97" s="150" t="s">
        <v>126</v>
      </c>
      <c r="E97" s="171"/>
      <c r="F97" s="171"/>
      <c r="G97" s="171"/>
      <c r="H97" s="171"/>
      <c r="I97" s="171">
        <f>SUM(I98:I99)</f>
        <v>0.77814000000000005</v>
      </c>
    </row>
    <row r="98" spans="1:10" s="25" customFormat="1" ht="15">
      <c r="A98" s="180"/>
      <c r="B98" s="180"/>
      <c r="C98" s="191"/>
      <c r="D98" s="182"/>
      <c r="E98" s="172">
        <v>8.4600000000000009</v>
      </c>
      <c r="F98" s="172">
        <v>0.45</v>
      </c>
      <c r="G98" s="172">
        <v>0.06</v>
      </c>
      <c r="H98" s="172">
        <v>2</v>
      </c>
      <c r="I98" s="172">
        <f>PRODUCT(E98:H98)</f>
        <v>0.45684000000000002</v>
      </c>
      <c r="J98" s="26"/>
    </row>
    <row r="99" spans="1:10" s="25" customFormat="1" ht="15">
      <c r="A99" s="180"/>
      <c r="B99" s="180"/>
      <c r="C99" s="181"/>
      <c r="D99" s="182"/>
      <c r="E99" s="172">
        <v>5.95</v>
      </c>
      <c r="F99" s="172">
        <v>0.45</v>
      </c>
      <c r="G99" s="172">
        <v>0.06</v>
      </c>
      <c r="H99" s="172">
        <v>2</v>
      </c>
      <c r="I99" s="172">
        <f>PRODUCT(E99:H99)</f>
        <v>0.32130000000000003</v>
      </c>
      <c r="J99" s="26"/>
    </row>
    <row r="100" spans="1:10" s="4" customFormat="1" ht="15">
      <c r="A100" s="183"/>
      <c r="B100" s="183"/>
      <c r="C100" s="184"/>
      <c r="D100" s="185"/>
      <c r="E100" s="171"/>
      <c r="F100" s="171"/>
      <c r="G100" s="171"/>
      <c r="H100" s="171"/>
      <c r="I100" s="173"/>
    </row>
    <row r="101" spans="1:10" s="6" customFormat="1" ht="15">
      <c r="A101" s="63" t="s">
        <v>71</v>
      </c>
      <c r="B101" s="68"/>
      <c r="C101" s="64" t="s">
        <v>75</v>
      </c>
      <c r="D101" s="70"/>
      <c r="E101" s="165"/>
      <c r="F101" s="165"/>
      <c r="G101" s="165"/>
      <c r="H101" s="165"/>
      <c r="I101" s="165"/>
    </row>
    <row r="102" spans="1:10" s="4" customFormat="1" ht="75">
      <c r="A102" s="167" t="s">
        <v>72</v>
      </c>
      <c r="B102" s="168" t="s">
        <v>168</v>
      </c>
      <c r="C102" s="176" t="s">
        <v>169</v>
      </c>
      <c r="D102" s="150" t="s">
        <v>56</v>
      </c>
      <c r="E102" s="174"/>
      <c r="F102" s="174"/>
      <c r="G102" s="174"/>
      <c r="H102" s="174"/>
      <c r="I102" s="174">
        <f>SUM(I103:I104)</f>
        <v>1</v>
      </c>
    </row>
    <row r="103" spans="1:10" s="25" customFormat="1" ht="15">
      <c r="A103" s="180"/>
      <c r="B103" s="180"/>
      <c r="C103" s="181"/>
      <c r="D103" s="182"/>
      <c r="E103" s="172"/>
      <c r="F103" s="172"/>
      <c r="G103" s="172"/>
      <c r="H103" s="172">
        <v>1</v>
      </c>
      <c r="I103" s="172">
        <f>PRODUCT(E103:H103)</f>
        <v>1</v>
      </c>
      <c r="J103" s="26"/>
    </row>
    <row r="104" spans="1:10" s="4" customFormat="1" ht="15">
      <c r="A104" s="183"/>
      <c r="B104" s="183"/>
      <c r="C104" s="184"/>
      <c r="D104" s="185"/>
      <c r="E104" s="171"/>
      <c r="F104" s="171"/>
      <c r="G104" s="171"/>
      <c r="H104" s="171"/>
      <c r="I104" s="173"/>
    </row>
    <row r="105" spans="1:10" s="4" customFormat="1" ht="60">
      <c r="A105" s="167" t="s">
        <v>73</v>
      </c>
      <c r="B105" s="167" t="s">
        <v>580</v>
      </c>
      <c r="C105" s="169" t="s">
        <v>581</v>
      </c>
      <c r="D105" s="150" t="s">
        <v>56</v>
      </c>
      <c r="E105" s="174"/>
      <c r="F105" s="174"/>
      <c r="G105" s="174"/>
      <c r="H105" s="174"/>
      <c r="I105" s="174">
        <f>I106</f>
        <v>1</v>
      </c>
    </row>
    <row r="106" spans="1:10" s="25" customFormat="1" ht="15">
      <c r="A106" s="166"/>
      <c r="B106" s="166"/>
      <c r="C106" s="186"/>
      <c r="D106" s="189"/>
      <c r="E106" s="172"/>
      <c r="F106" s="174"/>
      <c r="G106" s="174"/>
      <c r="H106" s="172">
        <v>1</v>
      </c>
      <c r="I106" s="172">
        <f>PRODUCT(E106:H106)</f>
        <v>1</v>
      </c>
    </row>
    <row r="107" spans="1:10" s="4" customFormat="1" ht="15">
      <c r="A107" s="183"/>
      <c r="B107" s="183"/>
      <c r="C107" s="184"/>
      <c r="D107" s="185"/>
      <c r="E107" s="171"/>
      <c r="F107" s="171"/>
      <c r="G107" s="171"/>
      <c r="H107" s="171"/>
      <c r="I107" s="173"/>
    </row>
    <row r="108" spans="1:10" s="4" customFormat="1" ht="60">
      <c r="A108" s="167" t="s">
        <v>99</v>
      </c>
      <c r="B108" s="168" t="s">
        <v>602</v>
      </c>
      <c r="C108" s="176" t="s">
        <v>603</v>
      </c>
      <c r="D108" s="150" t="s">
        <v>56</v>
      </c>
      <c r="E108" s="174"/>
      <c r="F108" s="174"/>
      <c r="G108" s="174"/>
      <c r="H108" s="174"/>
      <c r="I108" s="174">
        <f>SUM(I109:I110)</f>
        <v>2</v>
      </c>
    </row>
    <row r="109" spans="1:10" s="25" customFormat="1" ht="15">
      <c r="A109" s="166"/>
      <c r="B109" s="166"/>
      <c r="C109" s="186" t="s">
        <v>455</v>
      </c>
      <c r="D109" s="201"/>
      <c r="E109" s="172"/>
      <c r="F109" s="172"/>
      <c r="G109" s="172"/>
      <c r="H109" s="172">
        <v>2</v>
      </c>
      <c r="I109" s="172">
        <f>PRODUCT(E109:H109)</f>
        <v>2</v>
      </c>
    </row>
    <row r="110" spans="1:10" s="4" customFormat="1" ht="15">
      <c r="A110" s="183"/>
      <c r="B110" s="183"/>
      <c r="C110" s="184"/>
      <c r="D110" s="185"/>
      <c r="E110" s="171"/>
      <c r="F110" s="171"/>
      <c r="G110" s="171"/>
      <c r="H110" s="171"/>
      <c r="I110" s="173"/>
    </row>
    <row r="111" spans="1:10" s="4" customFormat="1" ht="60">
      <c r="A111" s="167" t="s">
        <v>103</v>
      </c>
      <c r="B111" s="168" t="s">
        <v>170</v>
      </c>
      <c r="C111" s="169" t="s">
        <v>171</v>
      </c>
      <c r="D111" s="150" t="s">
        <v>56</v>
      </c>
      <c r="E111" s="174"/>
      <c r="F111" s="174"/>
      <c r="G111" s="174"/>
      <c r="H111" s="174"/>
      <c r="I111" s="174">
        <f>SUM(I112:I112)</f>
        <v>2</v>
      </c>
    </row>
    <row r="112" spans="1:10" s="25" customFormat="1" ht="15">
      <c r="A112" s="180"/>
      <c r="B112" s="180"/>
      <c r="C112" s="181"/>
      <c r="D112" s="182"/>
      <c r="E112" s="172"/>
      <c r="F112" s="172"/>
      <c r="G112" s="172"/>
      <c r="H112" s="172">
        <v>2</v>
      </c>
      <c r="I112" s="172">
        <f>PRODUCT(E112:H112)</f>
        <v>2</v>
      </c>
      <c r="J112" s="26"/>
    </row>
    <row r="113" spans="1:10" s="4" customFormat="1" ht="15">
      <c r="A113" s="183"/>
      <c r="B113" s="183"/>
      <c r="C113" s="184"/>
      <c r="D113" s="185"/>
      <c r="E113" s="171"/>
      <c r="F113" s="171"/>
      <c r="G113" s="171"/>
      <c r="H113" s="171"/>
      <c r="I113" s="173"/>
    </row>
    <row r="114" spans="1:10" s="4" customFormat="1" ht="60">
      <c r="A114" s="167" t="s">
        <v>172</v>
      </c>
      <c r="B114" s="167" t="s">
        <v>588</v>
      </c>
      <c r="C114" s="169" t="s">
        <v>589</v>
      </c>
      <c r="D114" s="150" t="s">
        <v>56</v>
      </c>
      <c r="E114" s="174"/>
      <c r="F114" s="174"/>
      <c r="G114" s="174"/>
      <c r="H114" s="174"/>
      <c r="I114" s="174">
        <f>SUM(I115:I115)</f>
        <v>2</v>
      </c>
    </row>
    <row r="115" spans="1:10" s="25" customFormat="1" ht="15">
      <c r="A115" s="180"/>
      <c r="B115" s="180"/>
      <c r="C115" s="181"/>
      <c r="D115" s="182"/>
      <c r="E115" s="172"/>
      <c r="F115" s="172"/>
      <c r="G115" s="172"/>
      <c r="H115" s="172">
        <v>2</v>
      </c>
      <c r="I115" s="172">
        <f>PRODUCT(E115:H115)</f>
        <v>2</v>
      </c>
      <c r="J115" s="26"/>
    </row>
    <row r="116" spans="1:10" s="4" customFormat="1" ht="15">
      <c r="A116" s="183"/>
      <c r="B116" s="183"/>
      <c r="C116" s="184"/>
      <c r="D116" s="185"/>
      <c r="E116" s="171"/>
      <c r="F116" s="171"/>
      <c r="G116" s="171"/>
      <c r="H116" s="171"/>
      <c r="I116" s="173"/>
    </row>
    <row r="117" spans="1:10" s="4" customFormat="1" ht="60">
      <c r="A117" s="167" t="s">
        <v>173</v>
      </c>
      <c r="B117" s="168" t="s">
        <v>174</v>
      </c>
      <c r="C117" s="169" t="s">
        <v>175</v>
      </c>
      <c r="D117" s="150" t="s">
        <v>56</v>
      </c>
      <c r="E117" s="174"/>
      <c r="F117" s="174"/>
      <c r="G117" s="174"/>
      <c r="H117" s="174"/>
      <c r="I117" s="174">
        <f>SUM(I118:I119)</f>
        <v>2</v>
      </c>
    </row>
    <row r="118" spans="1:10" s="25" customFormat="1" ht="15">
      <c r="A118" s="180"/>
      <c r="B118" s="180"/>
      <c r="C118" s="181"/>
      <c r="D118" s="182"/>
      <c r="E118" s="172"/>
      <c r="F118" s="172"/>
      <c r="G118" s="172"/>
      <c r="H118" s="172">
        <v>2</v>
      </c>
      <c r="I118" s="172">
        <f>PRODUCT(E118:H118)</f>
        <v>2</v>
      </c>
      <c r="J118" s="26"/>
    </row>
    <row r="119" spans="1:10" s="4" customFormat="1" ht="15">
      <c r="A119" s="183"/>
      <c r="B119" s="183"/>
      <c r="C119" s="184"/>
      <c r="D119" s="185"/>
      <c r="E119" s="171"/>
      <c r="F119" s="171"/>
      <c r="G119" s="171"/>
      <c r="H119" s="171"/>
      <c r="I119" s="173"/>
    </row>
    <row r="120" spans="1:10" s="4" customFormat="1" ht="60">
      <c r="A120" s="167" t="s">
        <v>176</v>
      </c>
      <c r="B120" s="168" t="s">
        <v>177</v>
      </c>
      <c r="C120" s="149" t="s">
        <v>178</v>
      </c>
      <c r="D120" s="150" t="s">
        <v>56</v>
      </c>
      <c r="E120" s="174"/>
      <c r="F120" s="174"/>
      <c r="G120" s="174"/>
      <c r="H120" s="174"/>
      <c r="I120" s="174">
        <f>SUM(I121:I121)</f>
        <v>1</v>
      </c>
    </row>
    <row r="121" spans="1:10" s="25" customFormat="1" ht="15">
      <c r="A121" s="180"/>
      <c r="B121" s="180"/>
      <c r="C121" s="181"/>
      <c r="D121" s="182"/>
      <c r="E121" s="172"/>
      <c r="F121" s="172"/>
      <c r="G121" s="172"/>
      <c r="H121" s="172">
        <v>1</v>
      </c>
      <c r="I121" s="172">
        <f>PRODUCT(E121:H121)</f>
        <v>1</v>
      </c>
      <c r="J121" s="26"/>
    </row>
    <row r="122" spans="1:10" s="4" customFormat="1" ht="15">
      <c r="A122" s="183"/>
      <c r="B122" s="183"/>
      <c r="C122" s="184"/>
      <c r="D122" s="185"/>
      <c r="E122" s="171"/>
      <c r="F122" s="171"/>
      <c r="G122" s="171"/>
      <c r="H122" s="171"/>
      <c r="I122" s="173"/>
    </row>
    <row r="123" spans="1:10" s="4" customFormat="1" ht="60">
      <c r="A123" s="167" t="s">
        <v>179</v>
      </c>
      <c r="B123" s="168" t="s">
        <v>274</v>
      </c>
      <c r="C123" s="149" t="s">
        <v>275</v>
      </c>
      <c r="D123" s="150" t="s">
        <v>56</v>
      </c>
      <c r="E123" s="174"/>
      <c r="F123" s="174"/>
      <c r="G123" s="174"/>
      <c r="H123" s="174"/>
      <c r="I123" s="174">
        <f>SUM(I124:I124)</f>
        <v>2</v>
      </c>
    </row>
    <row r="124" spans="1:10" s="25" customFormat="1" ht="15">
      <c r="A124" s="180"/>
      <c r="B124" s="180"/>
      <c r="C124" s="181"/>
      <c r="D124" s="182"/>
      <c r="E124" s="172"/>
      <c r="F124" s="172"/>
      <c r="G124" s="172"/>
      <c r="H124" s="172">
        <v>2</v>
      </c>
      <c r="I124" s="172">
        <f>PRODUCT(E124:H124)</f>
        <v>2</v>
      </c>
      <c r="J124" s="26"/>
    </row>
    <row r="125" spans="1:10" s="4" customFormat="1" ht="15">
      <c r="A125" s="183"/>
      <c r="B125" s="183"/>
      <c r="C125" s="184"/>
      <c r="D125" s="185"/>
      <c r="E125" s="171"/>
      <c r="F125" s="171"/>
      <c r="G125" s="171"/>
      <c r="H125" s="171"/>
      <c r="I125" s="173"/>
    </row>
    <row r="126" spans="1:10" s="4" customFormat="1" ht="45">
      <c r="A126" s="167" t="s">
        <v>182</v>
      </c>
      <c r="B126" s="168" t="s">
        <v>180</v>
      </c>
      <c r="C126" s="169" t="s">
        <v>181</v>
      </c>
      <c r="D126" s="150" t="s">
        <v>122</v>
      </c>
      <c r="E126" s="174"/>
      <c r="F126" s="174"/>
      <c r="G126" s="174"/>
      <c r="H126" s="174"/>
      <c r="I126" s="174">
        <f>SUM(I127:I128)</f>
        <v>6.18</v>
      </c>
    </row>
    <row r="127" spans="1:10" s="25" customFormat="1" ht="15">
      <c r="A127" s="166"/>
      <c r="B127" s="166"/>
      <c r="C127" s="186"/>
      <c r="D127" s="189"/>
      <c r="E127" s="172">
        <v>1.5</v>
      </c>
      <c r="F127" s="172">
        <v>1</v>
      </c>
      <c r="G127" s="172"/>
      <c r="H127" s="172">
        <v>4</v>
      </c>
      <c r="I127" s="172">
        <f>PRODUCT(E127:H127)</f>
        <v>6</v>
      </c>
    </row>
    <row r="128" spans="1:10" s="25" customFormat="1" ht="15">
      <c r="A128" s="180"/>
      <c r="B128" s="180"/>
      <c r="C128" s="181"/>
      <c r="D128" s="182"/>
      <c r="E128" s="172">
        <v>0.6</v>
      </c>
      <c r="F128" s="172">
        <v>0.3</v>
      </c>
      <c r="G128" s="172"/>
      <c r="H128" s="172">
        <v>1</v>
      </c>
      <c r="I128" s="172">
        <f>PRODUCT(E128:H128)</f>
        <v>0.18</v>
      </c>
      <c r="J128" s="26"/>
    </row>
    <row r="129" spans="1:10" s="4" customFormat="1" ht="15">
      <c r="A129" s="183"/>
      <c r="B129" s="183"/>
      <c r="C129" s="184"/>
      <c r="D129" s="185"/>
      <c r="E129" s="171"/>
      <c r="F129" s="171"/>
      <c r="G129" s="171"/>
      <c r="H129" s="171"/>
      <c r="I129" s="173"/>
    </row>
    <row r="130" spans="1:10" s="4" customFormat="1" ht="30">
      <c r="A130" s="167" t="s">
        <v>273</v>
      </c>
      <c r="B130" s="167" t="s">
        <v>590</v>
      </c>
      <c r="C130" s="149" t="s">
        <v>591</v>
      </c>
      <c r="D130" s="150" t="s">
        <v>122</v>
      </c>
      <c r="E130" s="174"/>
      <c r="F130" s="174"/>
      <c r="G130" s="174"/>
      <c r="H130" s="174"/>
      <c r="I130" s="174">
        <f>SUM(I131:I132)</f>
        <v>6.18</v>
      </c>
    </row>
    <row r="131" spans="1:10" s="25" customFormat="1" ht="15">
      <c r="A131" s="166"/>
      <c r="B131" s="166"/>
      <c r="C131" s="186"/>
      <c r="D131" s="189"/>
      <c r="E131" s="172">
        <v>1.5</v>
      </c>
      <c r="F131" s="172">
        <v>1</v>
      </c>
      <c r="G131" s="172"/>
      <c r="H131" s="172">
        <v>4</v>
      </c>
      <c r="I131" s="172">
        <f>PRODUCT(E131:H131)</f>
        <v>6</v>
      </c>
    </row>
    <row r="132" spans="1:10" s="25" customFormat="1" ht="15">
      <c r="A132" s="180"/>
      <c r="B132" s="180"/>
      <c r="C132" s="181"/>
      <c r="D132" s="182"/>
      <c r="E132" s="172">
        <v>0.6</v>
      </c>
      <c r="F132" s="172">
        <v>0.3</v>
      </c>
      <c r="G132" s="172"/>
      <c r="H132" s="172">
        <v>1</v>
      </c>
      <c r="I132" s="172">
        <f>PRODUCT(E132:H132)</f>
        <v>0.18</v>
      </c>
      <c r="J132" s="26"/>
    </row>
    <row r="133" spans="1:10" s="4" customFormat="1" ht="15">
      <c r="A133" s="183"/>
      <c r="B133" s="183"/>
      <c r="C133" s="184"/>
      <c r="D133" s="185"/>
      <c r="E133" s="171"/>
      <c r="F133" s="171"/>
      <c r="G133" s="171"/>
      <c r="H133" s="171"/>
      <c r="I133" s="173"/>
    </row>
    <row r="134" spans="1:10" s="6" customFormat="1" ht="30">
      <c r="A134" s="63" t="s">
        <v>74</v>
      </c>
      <c r="B134" s="68"/>
      <c r="C134" s="64" t="s">
        <v>383</v>
      </c>
      <c r="D134" s="70"/>
      <c r="E134" s="165"/>
      <c r="F134" s="165"/>
      <c r="G134" s="165"/>
      <c r="H134" s="165"/>
      <c r="I134" s="165"/>
    </row>
    <row r="135" spans="1:10" s="4" customFormat="1" ht="45">
      <c r="A135" s="167" t="s">
        <v>76</v>
      </c>
      <c r="B135" s="168" t="s">
        <v>183</v>
      </c>
      <c r="C135" s="169" t="s">
        <v>184</v>
      </c>
      <c r="D135" s="150" t="s">
        <v>122</v>
      </c>
      <c r="E135" s="171"/>
      <c r="F135" s="171"/>
      <c r="G135" s="171"/>
      <c r="H135" s="171"/>
      <c r="I135" s="171">
        <f>SUM(I136:I160)</f>
        <v>214.42639999999994</v>
      </c>
    </row>
    <row r="136" spans="1:10" s="4" customFormat="1" ht="15">
      <c r="A136" s="167"/>
      <c r="B136" s="168"/>
      <c r="C136" s="200" t="s">
        <v>434</v>
      </c>
      <c r="D136" s="150"/>
      <c r="E136" s="171"/>
      <c r="F136" s="171"/>
      <c r="G136" s="171"/>
      <c r="H136" s="171"/>
      <c r="I136" s="173"/>
      <c r="J136" s="173">
        <f>SUM(I137:I149)</f>
        <v>160.43329999999995</v>
      </c>
    </row>
    <row r="137" spans="1:10" s="4" customFormat="1" ht="15">
      <c r="A137" s="166"/>
      <c r="B137" s="166"/>
      <c r="C137" s="186" t="s">
        <v>435</v>
      </c>
      <c r="D137" s="187"/>
      <c r="E137" s="173">
        <f>(2*7.26)+(7.41*2)+(1.2*2)</f>
        <v>31.74</v>
      </c>
      <c r="F137" s="171"/>
      <c r="G137" s="173">
        <v>2.65</v>
      </c>
      <c r="H137" s="171"/>
      <c r="I137" s="172">
        <f t="shared" ref="I137:I149" si="6">PRODUCT(E137:H137)</f>
        <v>84.11099999999999</v>
      </c>
    </row>
    <row r="138" spans="1:10" s="4" customFormat="1" ht="15">
      <c r="A138" s="166"/>
      <c r="B138" s="166"/>
      <c r="C138" s="186" t="s">
        <v>436</v>
      </c>
      <c r="D138" s="187"/>
      <c r="E138" s="173">
        <v>2.75</v>
      </c>
      <c r="F138" s="171"/>
      <c r="G138" s="173">
        <v>2.65</v>
      </c>
      <c r="H138" s="173">
        <v>9</v>
      </c>
      <c r="I138" s="172">
        <f t="shared" si="6"/>
        <v>65.587499999999991</v>
      </c>
    </row>
    <row r="139" spans="1:10" s="4" customFormat="1" ht="15">
      <c r="A139" s="166"/>
      <c r="B139" s="166"/>
      <c r="C139" s="186" t="s">
        <v>423</v>
      </c>
      <c r="D139" s="187"/>
      <c r="E139" s="173">
        <v>2</v>
      </c>
      <c r="F139" s="173"/>
      <c r="G139" s="173">
        <v>1.5</v>
      </c>
      <c r="H139" s="173">
        <v>2</v>
      </c>
      <c r="I139" s="172">
        <f t="shared" si="6"/>
        <v>6</v>
      </c>
    </row>
    <row r="140" spans="1:10" s="25" customFormat="1" ht="15">
      <c r="A140" s="180"/>
      <c r="B140" s="180"/>
      <c r="C140" s="55" t="s">
        <v>469</v>
      </c>
      <c r="D140" s="182"/>
      <c r="E140" s="172">
        <v>1.75</v>
      </c>
      <c r="F140" s="172"/>
      <c r="G140" s="172">
        <v>1.2</v>
      </c>
      <c r="H140" s="172">
        <v>1</v>
      </c>
      <c r="I140" s="172">
        <f t="shared" si="6"/>
        <v>2.1</v>
      </c>
      <c r="J140" s="26"/>
    </row>
    <row r="141" spans="1:10" s="4" customFormat="1" ht="15">
      <c r="A141" s="166"/>
      <c r="B141" s="166"/>
      <c r="C141" s="186" t="s">
        <v>425</v>
      </c>
      <c r="D141" s="187"/>
      <c r="E141" s="173">
        <v>7.26</v>
      </c>
      <c r="F141" s="173"/>
      <c r="G141" s="173">
        <v>0.74</v>
      </c>
      <c r="H141" s="173">
        <v>2</v>
      </c>
      <c r="I141" s="172">
        <f t="shared" si="6"/>
        <v>10.7448</v>
      </c>
    </row>
    <row r="142" spans="1:10" s="4" customFormat="1" ht="15">
      <c r="A142" s="166"/>
      <c r="B142" s="166"/>
      <c r="C142" s="186" t="s">
        <v>424</v>
      </c>
      <c r="D142" s="187"/>
      <c r="E142" s="173">
        <v>1.2</v>
      </c>
      <c r="F142" s="173"/>
      <c r="G142" s="173">
        <v>0.51</v>
      </c>
      <c r="H142" s="173">
        <v>2</v>
      </c>
      <c r="I142" s="172">
        <f t="shared" si="6"/>
        <v>1.224</v>
      </c>
    </row>
    <row r="143" spans="1:10" s="4" customFormat="1" ht="15">
      <c r="A143" s="166"/>
      <c r="B143" s="166"/>
      <c r="C143" s="186" t="s">
        <v>433</v>
      </c>
      <c r="D143" s="187"/>
      <c r="E143" s="173">
        <v>2.75</v>
      </c>
      <c r="F143" s="173"/>
      <c r="G143" s="173">
        <f>0.74/2</f>
        <v>0.37</v>
      </c>
      <c r="H143" s="173">
        <v>6</v>
      </c>
      <c r="I143" s="172">
        <f t="shared" si="6"/>
        <v>6.1050000000000004</v>
      </c>
    </row>
    <row r="144" spans="1:10" s="4" customFormat="1" ht="15">
      <c r="A144" s="166"/>
      <c r="B144" s="166"/>
      <c r="C144" s="186" t="s">
        <v>426</v>
      </c>
      <c r="D144" s="187"/>
      <c r="E144" s="173">
        <v>5.65</v>
      </c>
      <c r="F144" s="173"/>
      <c r="G144" s="173">
        <f>0.74/2</f>
        <v>0.37</v>
      </c>
      <c r="H144" s="173">
        <v>2</v>
      </c>
      <c r="I144" s="172">
        <f t="shared" si="6"/>
        <v>4.181</v>
      </c>
    </row>
    <row r="145" spans="1:10" s="4" customFormat="1" ht="15">
      <c r="A145" s="166"/>
      <c r="B145" s="166"/>
      <c r="C145" s="186" t="s">
        <v>428</v>
      </c>
      <c r="D145" s="187"/>
      <c r="E145" s="173">
        <v>-0.8</v>
      </c>
      <c r="F145" s="173"/>
      <c r="G145" s="173">
        <v>2.1</v>
      </c>
      <c r="H145" s="173">
        <v>3</v>
      </c>
      <c r="I145" s="172">
        <f t="shared" si="6"/>
        <v>-5.0400000000000009</v>
      </c>
    </row>
    <row r="146" spans="1:10" s="4" customFormat="1" ht="15">
      <c r="A146" s="166"/>
      <c r="B146" s="166"/>
      <c r="C146" s="186" t="s">
        <v>429</v>
      </c>
      <c r="D146" s="187"/>
      <c r="E146" s="173">
        <v>-0.7</v>
      </c>
      <c r="F146" s="173"/>
      <c r="G146" s="173">
        <v>2.1</v>
      </c>
      <c r="H146" s="173">
        <v>4</v>
      </c>
      <c r="I146" s="172">
        <f t="shared" si="6"/>
        <v>-5.88</v>
      </c>
    </row>
    <row r="147" spans="1:10" s="4" customFormat="1" ht="15">
      <c r="A147" s="166"/>
      <c r="B147" s="166"/>
      <c r="C147" s="186" t="s">
        <v>430</v>
      </c>
      <c r="D147" s="187"/>
      <c r="E147" s="173">
        <v>-0.6</v>
      </c>
      <c r="F147" s="173"/>
      <c r="G147" s="173">
        <v>2.1</v>
      </c>
      <c r="H147" s="173">
        <v>2</v>
      </c>
      <c r="I147" s="172">
        <f t="shared" si="6"/>
        <v>-2.52</v>
      </c>
    </row>
    <row r="148" spans="1:10" s="4" customFormat="1" ht="15">
      <c r="A148" s="166"/>
      <c r="B148" s="166"/>
      <c r="C148" s="186" t="s">
        <v>431</v>
      </c>
      <c r="D148" s="187"/>
      <c r="E148" s="173">
        <v>-1.5</v>
      </c>
      <c r="F148" s="173"/>
      <c r="G148" s="173">
        <v>1</v>
      </c>
      <c r="H148" s="173">
        <v>4</v>
      </c>
      <c r="I148" s="172">
        <f t="shared" si="6"/>
        <v>-6</v>
      </c>
    </row>
    <row r="149" spans="1:10" s="25" customFormat="1" ht="15">
      <c r="A149" s="180"/>
      <c r="B149" s="180"/>
      <c r="C149" s="181" t="s">
        <v>432</v>
      </c>
      <c r="D149" s="182"/>
      <c r="E149" s="172">
        <v>-0.6</v>
      </c>
      <c r="F149" s="172"/>
      <c r="G149" s="172">
        <v>0.3</v>
      </c>
      <c r="H149" s="172">
        <v>1</v>
      </c>
      <c r="I149" s="172">
        <f t="shared" si="6"/>
        <v>-0.18</v>
      </c>
      <c r="J149" s="26"/>
    </row>
    <row r="150" spans="1:10" s="25" customFormat="1" ht="15">
      <c r="A150" s="180"/>
      <c r="B150" s="180"/>
      <c r="C150" s="200" t="s">
        <v>437</v>
      </c>
      <c r="D150" s="182"/>
      <c r="E150" s="172"/>
      <c r="F150" s="172"/>
      <c r="G150" s="172"/>
      <c r="H150" s="172"/>
      <c r="I150" s="172"/>
      <c r="J150" s="26">
        <f>SUM(I151:I158)</f>
        <v>64.973099999999988</v>
      </c>
    </row>
    <row r="151" spans="1:10" s="25" customFormat="1" ht="15">
      <c r="A151" s="180"/>
      <c r="B151" s="180"/>
      <c r="C151" s="55" t="s">
        <v>438</v>
      </c>
      <c r="D151" s="182"/>
      <c r="E151" s="172">
        <v>7.56</v>
      </c>
      <c r="F151" s="172"/>
      <c r="G151" s="172">
        <v>2.73</v>
      </c>
      <c r="H151" s="172">
        <v>2</v>
      </c>
      <c r="I151" s="172">
        <f t="shared" ref="I151:I158" si="7">PRODUCT(E151:H151)</f>
        <v>41.2776</v>
      </c>
      <c r="J151" s="26"/>
    </row>
    <row r="152" spans="1:10" s="25" customFormat="1" ht="15">
      <c r="A152" s="180"/>
      <c r="B152" s="180"/>
      <c r="C152" s="55" t="s">
        <v>439</v>
      </c>
      <c r="D152" s="182"/>
      <c r="E152" s="172">
        <v>5.95</v>
      </c>
      <c r="F152" s="172"/>
      <c r="G152" s="172">
        <v>2.73</v>
      </c>
      <c r="H152" s="172">
        <v>2</v>
      </c>
      <c r="I152" s="172">
        <f t="shared" si="7"/>
        <v>32.487000000000002</v>
      </c>
      <c r="J152" s="26"/>
    </row>
    <row r="153" spans="1:10" s="25" customFormat="1" ht="15">
      <c r="A153" s="180"/>
      <c r="B153" s="180"/>
      <c r="C153" s="55" t="s">
        <v>440</v>
      </c>
      <c r="D153" s="182"/>
      <c r="E153" s="172">
        <v>5.65</v>
      </c>
      <c r="F153" s="172"/>
      <c r="G153" s="172">
        <f>0.74/2</f>
        <v>0.37</v>
      </c>
      <c r="H153" s="172">
        <v>2</v>
      </c>
      <c r="I153" s="172">
        <f t="shared" si="7"/>
        <v>4.181</v>
      </c>
      <c r="J153" s="26"/>
    </row>
    <row r="154" spans="1:10" s="4" customFormat="1" ht="15">
      <c r="A154" s="166"/>
      <c r="B154" s="166"/>
      <c r="C154" s="186" t="s">
        <v>474</v>
      </c>
      <c r="D154" s="187"/>
      <c r="E154" s="173">
        <f>1.5+1.5+1.75+1.75</f>
        <v>6.5</v>
      </c>
      <c r="F154" s="173"/>
      <c r="G154" s="173">
        <v>0.25</v>
      </c>
      <c r="H154" s="173">
        <v>1</v>
      </c>
      <c r="I154" s="172">
        <f t="shared" si="7"/>
        <v>1.625</v>
      </c>
    </row>
    <row r="155" spans="1:10" s="4" customFormat="1" ht="15">
      <c r="A155" s="166"/>
      <c r="B155" s="166"/>
      <c r="C155" s="186" t="s">
        <v>442</v>
      </c>
      <c r="D155" s="187"/>
      <c r="E155" s="173">
        <v>-2.75</v>
      </c>
      <c r="F155" s="173"/>
      <c r="G155" s="173">
        <v>2.4500000000000002</v>
      </c>
      <c r="H155" s="173">
        <v>1</v>
      </c>
      <c r="I155" s="172">
        <f t="shared" si="7"/>
        <v>-6.7375000000000007</v>
      </c>
    </row>
    <row r="156" spans="1:10" s="4" customFormat="1" ht="15">
      <c r="A156" s="166"/>
      <c r="B156" s="166"/>
      <c r="C156" s="186" t="s">
        <v>428</v>
      </c>
      <c r="D156" s="187"/>
      <c r="E156" s="173">
        <v>-0.8</v>
      </c>
      <c r="F156" s="173"/>
      <c r="G156" s="173">
        <v>2.1</v>
      </c>
      <c r="H156" s="173">
        <v>1</v>
      </c>
      <c r="I156" s="172">
        <f t="shared" si="7"/>
        <v>-1.6800000000000002</v>
      </c>
    </row>
    <row r="157" spans="1:10" s="4" customFormat="1" ht="15">
      <c r="A157" s="166"/>
      <c r="B157" s="166"/>
      <c r="C157" s="186" t="s">
        <v>431</v>
      </c>
      <c r="D157" s="187"/>
      <c r="E157" s="173">
        <v>-1.5</v>
      </c>
      <c r="F157" s="173"/>
      <c r="G157" s="173">
        <v>1</v>
      </c>
      <c r="H157" s="173">
        <v>4</v>
      </c>
      <c r="I157" s="172">
        <f t="shared" si="7"/>
        <v>-6</v>
      </c>
    </row>
    <row r="158" spans="1:10" s="25" customFormat="1" ht="15">
      <c r="A158" s="180"/>
      <c r="B158" s="180"/>
      <c r="C158" s="181" t="s">
        <v>432</v>
      </c>
      <c r="D158" s="182"/>
      <c r="E158" s="172">
        <v>-0.6</v>
      </c>
      <c r="F158" s="172"/>
      <c r="G158" s="172">
        <v>0.3</v>
      </c>
      <c r="H158" s="172">
        <v>1</v>
      </c>
      <c r="I158" s="172">
        <f t="shared" si="7"/>
        <v>-0.18</v>
      </c>
      <c r="J158" s="26"/>
    </row>
    <row r="159" spans="1:10" s="25" customFormat="1" ht="15">
      <c r="A159" s="180"/>
      <c r="B159" s="180"/>
      <c r="C159" s="191" t="s">
        <v>456</v>
      </c>
      <c r="D159" s="182"/>
      <c r="E159" s="172"/>
      <c r="F159" s="172"/>
      <c r="G159" s="172"/>
      <c r="H159" s="172"/>
      <c r="I159" s="172">
        <f>-I48</f>
        <v>-10.98</v>
      </c>
      <c r="J159" s="26"/>
    </row>
    <row r="160" spans="1:10" s="4" customFormat="1" ht="15">
      <c r="A160" s="183"/>
      <c r="B160" s="183"/>
      <c r="C160" s="184"/>
      <c r="D160" s="185"/>
      <c r="E160" s="171"/>
      <c r="F160" s="171"/>
      <c r="G160" s="171"/>
      <c r="H160" s="171"/>
      <c r="I160" s="173"/>
    </row>
    <row r="161" spans="1:10" s="4" customFormat="1" ht="45">
      <c r="A161" s="167" t="s">
        <v>77</v>
      </c>
      <c r="B161" s="168" t="s">
        <v>293</v>
      </c>
      <c r="C161" s="169" t="s">
        <v>297</v>
      </c>
      <c r="D161" s="150" t="s">
        <v>122</v>
      </c>
      <c r="E161" s="171"/>
      <c r="F161" s="171"/>
      <c r="G161" s="171"/>
      <c r="H161" s="171"/>
      <c r="I161" s="171">
        <f>SUM(I162:I164)</f>
        <v>8.4</v>
      </c>
    </row>
    <row r="162" spans="1:10" s="25" customFormat="1" ht="15">
      <c r="A162" s="180"/>
      <c r="B162" s="180"/>
      <c r="C162" s="181" t="s">
        <v>605</v>
      </c>
      <c r="D162" s="182"/>
      <c r="E162" s="172">
        <v>0.7</v>
      </c>
      <c r="F162" s="172"/>
      <c r="G162" s="172">
        <v>2.1</v>
      </c>
      <c r="H162" s="172">
        <v>4</v>
      </c>
      <c r="I162" s="172">
        <f>PRODUCT(E162:H162)</f>
        <v>5.88</v>
      </c>
      <c r="J162" s="26"/>
    </row>
    <row r="163" spans="1:10" s="25" customFormat="1" ht="15">
      <c r="A163" s="180"/>
      <c r="B163" s="180"/>
      <c r="C163" s="181" t="s">
        <v>606</v>
      </c>
      <c r="D163" s="182"/>
      <c r="E163" s="172">
        <v>0.6</v>
      </c>
      <c r="F163" s="172"/>
      <c r="G163" s="172">
        <v>2.1</v>
      </c>
      <c r="H163" s="172">
        <v>2</v>
      </c>
      <c r="I163" s="172">
        <f>PRODUCT(E163:H163)</f>
        <v>2.52</v>
      </c>
      <c r="J163" s="26"/>
    </row>
    <row r="164" spans="1:10" s="4" customFormat="1" ht="15">
      <c r="A164" s="183"/>
      <c r="B164" s="183"/>
      <c r="C164" s="184"/>
      <c r="D164" s="185"/>
      <c r="E164" s="171"/>
      <c r="F164" s="171"/>
      <c r="G164" s="171"/>
      <c r="H164" s="171"/>
      <c r="I164" s="173"/>
    </row>
    <row r="165" spans="1:10" s="4" customFormat="1" ht="75">
      <c r="A165" s="167" t="s">
        <v>78</v>
      </c>
      <c r="B165" s="168" t="s">
        <v>294</v>
      </c>
      <c r="C165" s="169" t="s">
        <v>295</v>
      </c>
      <c r="D165" s="150" t="s">
        <v>122</v>
      </c>
      <c r="E165" s="171"/>
      <c r="F165" s="171"/>
      <c r="G165" s="171"/>
      <c r="H165" s="171"/>
      <c r="I165" s="171">
        <f>SUM(I166:I168)</f>
        <v>19.080000000000002</v>
      </c>
    </row>
    <row r="166" spans="1:10" s="25" customFormat="1" ht="15">
      <c r="A166" s="180"/>
      <c r="B166" s="180"/>
      <c r="C166" s="181" t="s">
        <v>457</v>
      </c>
      <c r="D166" s="182"/>
      <c r="E166" s="172">
        <v>0.8</v>
      </c>
      <c r="F166" s="172"/>
      <c r="G166" s="172">
        <v>2.1</v>
      </c>
      <c r="H166" s="172">
        <v>4</v>
      </c>
      <c r="I166" s="172">
        <f>PRODUCT(E166:H166)</f>
        <v>6.7200000000000006</v>
      </c>
      <c r="J166" s="26"/>
    </row>
    <row r="167" spans="1:10" s="25" customFormat="1" ht="15">
      <c r="A167" s="180"/>
      <c r="B167" s="180"/>
      <c r="C167" s="181" t="s">
        <v>421</v>
      </c>
      <c r="D167" s="182"/>
      <c r="E167" s="172">
        <v>0.6</v>
      </c>
      <c r="F167" s="172">
        <v>0.3</v>
      </c>
      <c r="G167" s="172"/>
      <c r="H167" s="172">
        <v>2</v>
      </c>
      <c r="I167" s="172">
        <f>PRODUCT(E167:H167)</f>
        <v>0.36</v>
      </c>
      <c r="J167" s="26"/>
    </row>
    <row r="168" spans="1:10" s="25" customFormat="1" ht="15">
      <c r="A168" s="180"/>
      <c r="B168" s="180"/>
      <c r="C168" s="181" t="s">
        <v>420</v>
      </c>
      <c r="D168" s="182"/>
      <c r="E168" s="172">
        <v>1.5</v>
      </c>
      <c r="F168" s="172">
        <v>1</v>
      </c>
      <c r="G168" s="172"/>
      <c r="H168" s="172">
        <v>8</v>
      </c>
      <c r="I168" s="172">
        <f>PRODUCT(E168:H168)</f>
        <v>12</v>
      </c>
      <c r="J168" s="26"/>
    </row>
    <row r="169" spans="1:10" s="4" customFormat="1" ht="15">
      <c r="A169" s="183"/>
      <c r="B169" s="183"/>
      <c r="C169" s="184"/>
      <c r="D169" s="185"/>
      <c r="E169" s="171"/>
      <c r="F169" s="171"/>
      <c r="G169" s="171"/>
      <c r="H169" s="171"/>
      <c r="I169" s="173"/>
    </row>
    <row r="170" spans="1:10" s="6" customFormat="1" ht="15">
      <c r="A170" s="63" t="s">
        <v>79</v>
      </c>
      <c r="B170" s="68"/>
      <c r="C170" s="64" t="s">
        <v>185</v>
      </c>
      <c r="D170" s="70"/>
      <c r="E170" s="165"/>
      <c r="F170" s="165"/>
      <c r="G170" s="165"/>
      <c r="H170" s="165"/>
      <c r="I170" s="165"/>
    </row>
    <row r="171" spans="1:10" s="4" customFormat="1" ht="45">
      <c r="A171" s="167" t="s">
        <v>80</v>
      </c>
      <c r="B171" s="167" t="s">
        <v>598</v>
      </c>
      <c r="C171" s="169" t="s">
        <v>599</v>
      </c>
      <c r="D171" s="150" t="s">
        <v>126</v>
      </c>
      <c r="E171" s="171"/>
      <c r="F171" s="171"/>
      <c r="G171" s="171"/>
      <c r="H171" s="171"/>
      <c r="I171" s="171">
        <f>SUM(I172:I173)</f>
        <v>5.0342399999999996</v>
      </c>
    </row>
    <row r="172" spans="1:10" s="25" customFormat="1" ht="15">
      <c r="A172" s="180"/>
      <c r="B172" s="180"/>
      <c r="C172" s="181"/>
      <c r="D172" s="182"/>
      <c r="E172" s="172">
        <v>2.2799999999999998</v>
      </c>
      <c r="F172" s="172">
        <v>1.38</v>
      </c>
      <c r="G172" s="172">
        <v>1.6</v>
      </c>
      <c r="H172" s="172"/>
      <c r="I172" s="172">
        <f>PRODUCT(E172:H172)</f>
        <v>5.0342399999999996</v>
      </c>
      <c r="J172" s="26"/>
    </row>
    <row r="173" spans="1:10" s="4" customFormat="1" ht="15">
      <c r="A173" s="183"/>
      <c r="B173" s="183"/>
      <c r="C173" s="184"/>
      <c r="D173" s="185"/>
      <c r="E173" s="171"/>
      <c r="F173" s="171"/>
      <c r="G173" s="171"/>
      <c r="H173" s="171"/>
      <c r="I173" s="173"/>
    </row>
    <row r="174" spans="1:10" s="4" customFormat="1" ht="60">
      <c r="A174" s="167" t="s">
        <v>81</v>
      </c>
      <c r="B174" s="168" t="s">
        <v>298</v>
      </c>
      <c r="C174" s="169" t="s">
        <v>299</v>
      </c>
      <c r="D174" s="150" t="s">
        <v>56</v>
      </c>
      <c r="E174" s="171"/>
      <c r="F174" s="171"/>
      <c r="G174" s="171"/>
      <c r="H174" s="171"/>
      <c r="I174" s="171">
        <f>SUM(I175:I175)</f>
        <v>3</v>
      </c>
    </row>
    <row r="175" spans="1:10" s="25" customFormat="1" ht="15">
      <c r="A175" s="180"/>
      <c r="B175" s="180"/>
      <c r="C175" s="186"/>
      <c r="D175" s="182"/>
      <c r="E175" s="172"/>
      <c r="F175" s="172"/>
      <c r="G175" s="172"/>
      <c r="H175" s="172">
        <v>3</v>
      </c>
      <c r="I175" s="172">
        <f>PRODUCT(E175:H175)</f>
        <v>3</v>
      </c>
      <c r="J175" s="26"/>
    </row>
    <row r="176" spans="1:10" s="4" customFormat="1" ht="15">
      <c r="A176" s="183"/>
      <c r="B176" s="183"/>
      <c r="C176" s="184"/>
      <c r="D176" s="185"/>
      <c r="E176" s="171"/>
      <c r="F176" s="171"/>
      <c r="G176" s="171"/>
      <c r="H176" s="171"/>
      <c r="I176" s="173"/>
    </row>
    <row r="177" spans="1:10" s="4" customFormat="1" ht="45">
      <c r="A177" s="167" t="s">
        <v>100</v>
      </c>
      <c r="B177" s="168" t="s">
        <v>186</v>
      </c>
      <c r="C177" s="169" t="s">
        <v>187</v>
      </c>
      <c r="D177" s="150" t="s">
        <v>126</v>
      </c>
      <c r="E177" s="171"/>
      <c r="F177" s="171"/>
      <c r="G177" s="171"/>
      <c r="H177" s="171"/>
      <c r="I177" s="171">
        <f>SUM(I178:I179)</f>
        <v>0.39095999999999997</v>
      </c>
    </row>
    <row r="178" spans="1:10" s="4" customFormat="1" ht="15">
      <c r="A178" s="166"/>
      <c r="B178" s="166"/>
      <c r="C178" s="186" t="s">
        <v>458</v>
      </c>
      <c r="D178" s="187"/>
      <c r="E178" s="173">
        <v>2.2799999999999998</v>
      </c>
      <c r="F178" s="173">
        <v>1.38</v>
      </c>
      <c r="G178" s="173">
        <v>0.1</v>
      </c>
      <c r="H178" s="173"/>
      <c r="I178" s="172">
        <f>PRODUCT(E178:H178)</f>
        <v>0.31463999999999998</v>
      </c>
    </row>
    <row r="179" spans="1:10" s="25" customFormat="1" ht="15">
      <c r="A179" s="180"/>
      <c r="B179" s="180"/>
      <c r="C179" s="186" t="s">
        <v>459</v>
      </c>
      <c r="D179" s="182"/>
      <c r="E179" s="172">
        <f>2.28+2.28+0.9+0.9</f>
        <v>6.36</v>
      </c>
      <c r="F179" s="172">
        <v>0.24</v>
      </c>
      <c r="G179" s="172">
        <v>0.05</v>
      </c>
      <c r="H179" s="172"/>
      <c r="I179" s="172">
        <f>PRODUCT(E179:H179)</f>
        <v>7.6319999999999999E-2</v>
      </c>
      <c r="J179" s="26"/>
    </row>
    <row r="180" spans="1:10" s="4" customFormat="1" ht="15">
      <c r="A180" s="183"/>
      <c r="B180" s="183"/>
      <c r="C180" s="184"/>
      <c r="D180" s="185"/>
      <c r="E180" s="171"/>
      <c r="F180" s="171"/>
      <c r="G180" s="171"/>
      <c r="H180" s="171"/>
      <c r="I180" s="173"/>
    </row>
    <row r="181" spans="1:10" s="4" customFormat="1" ht="15">
      <c r="A181" s="167" t="s">
        <v>188</v>
      </c>
      <c r="B181" s="168" t="s">
        <v>189</v>
      </c>
      <c r="C181" s="149" t="s">
        <v>190</v>
      </c>
      <c r="D181" s="150" t="s">
        <v>191</v>
      </c>
      <c r="E181" s="171"/>
      <c r="F181" s="171"/>
      <c r="G181" s="171"/>
      <c r="H181" s="171"/>
      <c r="I181" s="171">
        <f>SUM(I182:I183)</f>
        <v>22.14162</v>
      </c>
    </row>
    <row r="182" spans="1:10" s="25" customFormat="1" ht="15">
      <c r="A182" s="180"/>
      <c r="B182" s="180"/>
      <c r="C182" s="186" t="s">
        <v>460</v>
      </c>
      <c r="D182" s="182"/>
      <c r="E182" s="172">
        <v>21</v>
      </c>
      <c r="F182" s="172">
        <v>1.38</v>
      </c>
      <c r="G182" s="203">
        <v>0.39300000000000002</v>
      </c>
      <c r="H182" s="172"/>
      <c r="I182" s="172">
        <f>PRODUCT(E182:H182)</f>
        <v>11.389139999999999</v>
      </c>
      <c r="J182" s="26"/>
    </row>
    <row r="183" spans="1:10" s="25" customFormat="1" ht="15">
      <c r="A183" s="180"/>
      <c r="B183" s="180"/>
      <c r="C183" s="186" t="s">
        <v>460</v>
      </c>
      <c r="D183" s="182"/>
      <c r="E183" s="172">
        <v>12</v>
      </c>
      <c r="F183" s="172">
        <v>2.2799999999999998</v>
      </c>
      <c r="G183" s="203">
        <v>0.39300000000000002</v>
      </c>
      <c r="H183" s="172"/>
      <c r="I183" s="172">
        <f>PRODUCT(E183:H183)</f>
        <v>10.75248</v>
      </c>
      <c r="J183" s="26"/>
    </row>
    <row r="184" spans="1:10" s="4" customFormat="1" ht="15">
      <c r="A184" s="183"/>
      <c r="B184" s="183"/>
      <c r="C184" s="184"/>
      <c r="D184" s="185"/>
      <c r="E184" s="171"/>
      <c r="F184" s="171"/>
      <c r="G184" s="171"/>
      <c r="H184" s="171"/>
      <c r="I184" s="173"/>
    </row>
    <row r="185" spans="1:10" s="4" customFormat="1" ht="60">
      <c r="A185" s="167" t="s">
        <v>192</v>
      </c>
      <c r="B185" s="168" t="s">
        <v>300</v>
      </c>
      <c r="C185" s="175" t="s">
        <v>301</v>
      </c>
      <c r="D185" s="150" t="s">
        <v>126</v>
      </c>
      <c r="E185" s="171"/>
      <c r="F185" s="171"/>
      <c r="G185" s="171"/>
      <c r="H185" s="171"/>
      <c r="I185" s="171">
        <f>SUM(I186:I186)</f>
        <v>2.4300000000000002</v>
      </c>
    </row>
    <row r="186" spans="1:10" s="25" customFormat="1" ht="15">
      <c r="A186" s="180"/>
      <c r="B186" s="180"/>
      <c r="C186" s="186" t="s">
        <v>460</v>
      </c>
      <c r="D186" s="182"/>
      <c r="E186" s="172">
        <v>1.8</v>
      </c>
      <c r="F186" s="172">
        <v>0.9</v>
      </c>
      <c r="G186" s="172">
        <v>1.5</v>
      </c>
      <c r="H186" s="172"/>
      <c r="I186" s="172">
        <f>PRODUCT(E186:H186)</f>
        <v>2.4300000000000002</v>
      </c>
      <c r="J186" s="26"/>
    </row>
    <row r="187" spans="1:10" s="4" customFormat="1" ht="15">
      <c r="A187" s="183"/>
      <c r="B187" s="183"/>
      <c r="C187" s="184"/>
      <c r="D187" s="185"/>
      <c r="E187" s="171"/>
      <c r="F187" s="171"/>
      <c r="G187" s="171"/>
      <c r="H187" s="171"/>
      <c r="I187" s="173"/>
    </row>
    <row r="188" spans="1:10" s="4" customFormat="1" ht="60">
      <c r="A188" s="167" t="s">
        <v>193</v>
      </c>
      <c r="B188" s="168" t="s">
        <v>302</v>
      </c>
      <c r="C188" s="169" t="s">
        <v>303</v>
      </c>
      <c r="D188" s="150" t="s">
        <v>122</v>
      </c>
      <c r="E188" s="171"/>
      <c r="F188" s="171"/>
      <c r="G188" s="171"/>
      <c r="H188" s="171"/>
      <c r="I188" s="171">
        <f>SUM(I189:I191)</f>
        <v>2.3519999999999999</v>
      </c>
    </row>
    <row r="189" spans="1:10" s="4" customFormat="1" ht="15">
      <c r="A189" s="166"/>
      <c r="B189" s="166"/>
      <c r="C189" s="186" t="s">
        <v>460</v>
      </c>
      <c r="D189" s="187"/>
      <c r="E189" s="173">
        <v>1.8</v>
      </c>
      <c r="F189" s="173">
        <v>0.9</v>
      </c>
      <c r="G189" s="173"/>
      <c r="H189" s="173"/>
      <c r="I189" s="172">
        <f>PRODUCT(E189:H189)</f>
        <v>1.62</v>
      </c>
    </row>
    <row r="190" spans="1:10" s="4" customFormat="1" ht="15">
      <c r="A190" s="166"/>
      <c r="B190" s="166"/>
      <c r="C190" s="186" t="s">
        <v>461</v>
      </c>
      <c r="D190" s="187"/>
      <c r="E190" s="173">
        <v>2.2799999999999998</v>
      </c>
      <c r="F190" s="173"/>
      <c r="G190" s="173">
        <v>0.1</v>
      </c>
      <c r="H190" s="173">
        <v>2</v>
      </c>
      <c r="I190" s="172">
        <f>PRODUCT(E190:H190)</f>
        <v>0.45599999999999996</v>
      </c>
    </row>
    <row r="191" spans="1:10" s="25" customFormat="1" ht="15">
      <c r="A191" s="180"/>
      <c r="B191" s="180"/>
      <c r="C191" s="186" t="s">
        <v>461</v>
      </c>
      <c r="D191" s="182"/>
      <c r="E191" s="172">
        <v>1.38</v>
      </c>
      <c r="F191" s="172"/>
      <c r="G191" s="172">
        <v>0.1</v>
      </c>
      <c r="H191" s="172">
        <v>2</v>
      </c>
      <c r="I191" s="172">
        <f>PRODUCT(E191:H191)</f>
        <v>0.27599999999999997</v>
      </c>
      <c r="J191" s="26"/>
    </row>
    <row r="192" spans="1:10" s="4" customFormat="1" ht="15">
      <c r="A192" s="183"/>
      <c r="B192" s="183"/>
      <c r="C192" s="184"/>
      <c r="D192" s="185"/>
      <c r="E192" s="171"/>
      <c r="F192" s="171"/>
      <c r="G192" s="171"/>
      <c r="H192" s="171"/>
      <c r="I192" s="173"/>
    </row>
    <row r="193" spans="1:10" s="4" customFormat="1" ht="45">
      <c r="A193" s="167" t="s">
        <v>194</v>
      </c>
      <c r="B193" s="168" t="s">
        <v>186</v>
      </c>
      <c r="C193" s="169" t="s">
        <v>195</v>
      </c>
      <c r="D193" s="150" t="s">
        <v>126</v>
      </c>
      <c r="E193" s="171"/>
      <c r="F193" s="171"/>
      <c r="G193" s="171"/>
      <c r="H193" s="171"/>
      <c r="I193" s="171">
        <f>SUM(I194:I195)</f>
        <v>0.30263999999999996</v>
      </c>
    </row>
    <row r="194" spans="1:10" s="4" customFormat="1" ht="15">
      <c r="A194" s="166"/>
      <c r="B194" s="166"/>
      <c r="C194" s="186" t="s">
        <v>460</v>
      </c>
      <c r="D194" s="187"/>
      <c r="E194" s="173">
        <v>2.2799999999999998</v>
      </c>
      <c r="F194" s="173">
        <v>1.38</v>
      </c>
      <c r="G194" s="173">
        <v>0.1</v>
      </c>
      <c r="H194" s="173"/>
      <c r="I194" s="172">
        <f>PRODUCT(E194:H194)</f>
        <v>0.31463999999999998</v>
      </c>
    </row>
    <row r="195" spans="1:10" s="25" customFormat="1" ht="15">
      <c r="A195" s="180"/>
      <c r="B195" s="180"/>
      <c r="C195" s="186"/>
      <c r="D195" s="182"/>
      <c r="E195" s="172">
        <v>-0.6</v>
      </c>
      <c r="F195" s="172">
        <v>0.4</v>
      </c>
      <c r="G195" s="172">
        <v>0.05</v>
      </c>
      <c r="H195" s="172"/>
      <c r="I195" s="172">
        <f>PRODUCT(E195:H195)</f>
        <v>-1.2E-2</v>
      </c>
      <c r="J195" s="26"/>
    </row>
    <row r="196" spans="1:10" s="4" customFormat="1" ht="15">
      <c r="A196" s="183"/>
      <c r="B196" s="183"/>
      <c r="C196" s="184"/>
      <c r="D196" s="185"/>
      <c r="E196" s="171"/>
      <c r="F196" s="171"/>
      <c r="G196" s="171"/>
      <c r="H196" s="171"/>
      <c r="I196" s="173"/>
    </row>
    <row r="197" spans="1:10" s="4" customFormat="1" ht="45">
      <c r="A197" s="167" t="s">
        <v>196</v>
      </c>
      <c r="B197" s="168" t="s">
        <v>304</v>
      </c>
      <c r="C197" s="169" t="s">
        <v>305</v>
      </c>
      <c r="D197" s="150" t="s">
        <v>126</v>
      </c>
      <c r="E197" s="171"/>
      <c r="F197" s="171"/>
      <c r="G197" s="171"/>
      <c r="H197" s="171"/>
      <c r="I197" s="171">
        <f>SUM(I198:I199)</f>
        <v>0.30263999999999996</v>
      </c>
    </row>
    <row r="198" spans="1:10" s="4" customFormat="1" ht="15">
      <c r="A198" s="166"/>
      <c r="B198" s="166"/>
      <c r="C198" s="186" t="s">
        <v>460</v>
      </c>
      <c r="D198" s="187"/>
      <c r="E198" s="173">
        <v>2.2799999999999998</v>
      </c>
      <c r="F198" s="173">
        <v>1.38</v>
      </c>
      <c r="G198" s="173">
        <v>0.1</v>
      </c>
      <c r="H198" s="173"/>
      <c r="I198" s="172">
        <f>PRODUCT(E198:H198)</f>
        <v>0.31463999999999998</v>
      </c>
    </row>
    <row r="199" spans="1:10" s="25" customFormat="1" ht="15">
      <c r="A199" s="180"/>
      <c r="B199" s="180"/>
      <c r="C199" s="186"/>
      <c r="D199" s="182"/>
      <c r="E199" s="172">
        <v>-0.6</v>
      </c>
      <c r="F199" s="172">
        <v>0.4</v>
      </c>
      <c r="G199" s="172">
        <v>0.05</v>
      </c>
      <c r="H199" s="172"/>
      <c r="I199" s="172">
        <f>PRODUCT(E199:H199)</f>
        <v>-1.2E-2</v>
      </c>
      <c r="J199" s="26"/>
    </row>
    <row r="200" spans="1:10" s="4" customFormat="1" ht="15">
      <c r="A200" s="183"/>
      <c r="B200" s="183"/>
      <c r="C200" s="184"/>
      <c r="D200" s="185"/>
      <c r="E200" s="171"/>
      <c r="F200" s="171"/>
      <c r="G200" s="171"/>
      <c r="H200" s="171"/>
      <c r="I200" s="173"/>
    </row>
    <row r="201" spans="1:10" s="4" customFormat="1" ht="75">
      <c r="A201" s="167" t="s">
        <v>197</v>
      </c>
      <c r="B201" s="168" t="s">
        <v>131</v>
      </c>
      <c r="C201" s="149" t="s">
        <v>199</v>
      </c>
      <c r="D201" s="150" t="s">
        <v>122</v>
      </c>
      <c r="E201" s="171"/>
      <c r="F201" s="171"/>
      <c r="G201" s="171"/>
      <c r="H201" s="171"/>
      <c r="I201" s="171">
        <f>SUM(I202:I202)</f>
        <v>8.9039999999999999</v>
      </c>
    </row>
    <row r="202" spans="1:10" s="4" customFormat="1" ht="15">
      <c r="A202" s="166"/>
      <c r="B202" s="166"/>
      <c r="C202" s="186" t="s">
        <v>462</v>
      </c>
      <c r="D202" s="187"/>
      <c r="E202" s="173">
        <f>2.28+2.28+0.9+0.9</f>
        <v>6.36</v>
      </c>
      <c r="F202" s="173"/>
      <c r="G202" s="173">
        <v>1.4</v>
      </c>
      <c r="H202" s="173"/>
      <c r="I202" s="172">
        <f>PRODUCT(E202:H202)</f>
        <v>8.9039999999999999</v>
      </c>
    </row>
    <row r="203" spans="1:10" s="4" customFormat="1" ht="15">
      <c r="A203" s="183"/>
      <c r="B203" s="183"/>
      <c r="C203" s="184"/>
      <c r="D203" s="185"/>
      <c r="E203" s="171"/>
      <c r="F203" s="171"/>
      <c r="G203" s="171"/>
      <c r="H203" s="171"/>
      <c r="I203" s="173"/>
    </row>
    <row r="204" spans="1:10" s="4" customFormat="1" ht="75">
      <c r="A204" s="167" t="s">
        <v>200</v>
      </c>
      <c r="B204" s="168" t="s">
        <v>138</v>
      </c>
      <c r="C204" s="169" t="s">
        <v>201</v>
      </c>
      <c r="D204" s="150" t="s">
        <v>122</v>
      </c>
      <c r="E204" s="171"/>
      <c r="F204" s="171"/>
      <c r="G204" s="171"/>
      <c r="H204" s="171"/>
      <c r="I204" s="171">
        <f>I205</f>
        <v>8.1000000000000014</v>
      </c>
    </row>
    <row r="205" spans="1:10" s="4" customFormat="1" ht="15">
      <c r="A205" s="166"/>
      <c r="B205" s="166"/>
      <c r="C205" s="186" t="s">
        <v>463</v>
      </c>
      <c r="D205" s="187"/>
      <c r="E205" s="173">
        <f>1.8+1.8+0.9+0.9</f>
        <v>5.4</v>
      </c>
      <c r="F205" s="173"/>
      <c r="G205" s="173">
        <v>1.5</v>
      </c>
      <c r="H205" s="173"/>
      <c r="I205" s="172">
        <f>PRODUCT(E205:H205)</f>
        <v>8.1000000000000014</v>
      </c>
    </row>
    <row r="206" spans="1:10" s="4" customFormat="1" ht="15">
      <c r="A206" s="183"/>
      <c r="B206" s="183"/>
      <c r="C206" s="184"/>
      <c r="D206" s="185"/>
      <c r="E206" s="171"/>
      <c r="F206" s="171"/>
      <c r="G206" s="171"/>
      <c r="H206" s="171"/>
      <c r="I206" s="173"/>
    </row>
    <row r="207" spans="1:10" s="4" customFormat="1" ht="45">
      <c r="A207" s="167" t="s">
        <v>202</v>
      </c>
      <c r="B207" s="168" t="s">
        <v>306</v>
      </c>
      <c r="C207" s="169" t="s">
        <v>307</v>
      </c>
      <c r="D207" s="150" t="s">
        <v>122</v>
      </c>
      <c r="E207" s="171"/>
      <c r="F207" s="171"/>
      <c r="G207" s="171"/>
      <c r="H207" s="171"/>
      <c r="I207" s="171">
        <f>SUM(I208:I209)</f>
        <v>9.7200000000000024</v>
      </c>
    </row>
    <row r="208" spans="1:10" s="4" customFormat="1" ht="15">
      <c r="A208" s="166"/>
      <c r="B208" s="166"/>
      <c r="C208" s="186" t="s">
        <v>464</v>
      </c>
      <c r="D208" s="187"/>
      <c r="E208" s="173">
        <v>1.8</v>
      </c>
      <c r="F208" s="173">
        <v>0.9</v>
      </c>
      <c r="G208" s="173"/>
      <c r="H208" s="173"/>
      <c r="I208" s="172">
        <f>PRODUCT(E208:H208)</f>
        <v>1.62</v>
      </c>
    </row>
    <row r="209" spans="1:10" s="4" customFormat="1" ht="15">
      <c r="A209" s="166"/>
      <c r="B209" s="166"/>
      <c r="C209" s="186" t="s">
        <v>463</v>
      </c>
      <c r="D209" s="187"/>
      <c r="E209" s="173">
        <f>1.8+1.8+0.9+0.9</f>
        <v>5.4</v>
      </c>
      <c r="F209" s="173"/>
      <c r="G209" s="173">
        <v>1.5</v>
      </c>
      <c r="H209" s="173"/>
      <c r="I209" s="172">
        <f>PRODUCT(E209:H209)</f>
        <v>8.1000000000000014</v>
      </c>
    </row>
    <row r="210" spans="1:10" s="4" customFormat="1" ht="15">
      <c r="A210" s="183"/>
      <c r="B210" s="183"/>
      <c r="C210" s="184"/>
      <c r="D210" s="185"/>
      <c r="E210" s="171"/>
      <c r="F210" s="171"/>
      <c r="G210" s="171"/>
      <c r="H210" s="171"/>
      <c r="I210" s="173"/>
    </row>
    <row r="211" spans="1:10" s="4" customFormat="1" ht="60">
      <c r="A211" s="167" t="s">
        <v>203</v>
      </c>
      <c r="B211" s="168" t="s">
        <v>204</v>
      </c>
      <c r="C211" s="149" t="s">
        <v>205</v>
      </c>
      <c r="D211" s="150" t="s">
        <v>106</v>
      </c>
      <c r="E211" s="171"/>
      <c r="F211" s="171"/>
      <c r="G211" s="171"/>
      <c r="H211" s="171"/>
      <c r="I211" s="171">
        <f>SUM(I212:I212)</f>
        <v>3</v>
      </c>
    </row>
    <row r="212" spans="1:10" s="25" customFormat="1" ht="15">
      <c r="A212" s="180"/>
      <c r="B212" s="180"/>
      <c r="C212" s="186"/>
      <c r="D212" s="182"/>
      <c r="E212" s="172"/>
      <c r="F212" s="172"/>
      <c r="G212" s="172"/>
      <c r="H212" s="172">
        <v>3</v>
      </c>
      <c r="I212" s="172">
        <f>PRODUCT(E212:H212)</f>
        <v>3</v>
      </c>
      <c r="J212" s="26"/>
    </row>
    <row r="213" spans="1:10" s="4" customFormat="1" ht="15">
      <c r="A213" s="183"/>
      <c r="B213" s="183"/>
      <c r="C213" s="184"/>
      <c r="D213" s="185"/>
      <c r="E213" s="171"/>
      <c r="F213" s="171"/>
      <c r="G213" s="171"/>
      <c r="H213" s="171"/>
      <c r="I213" s="173"/>
    </row>
    <row r="214" spans="1:10" s="4" customFormat="1" ht="60">
      <c r="A214" s="167" t="s">
        <v>206</v>
      </c>
      <c r="B214" s="168" t="s">
        <v>207</v>
      </c>
      <c r="C214" s="149" t="s">
        <v>208</v>
      </c>
      <c r="D214" s="150" t="s">
        <v>56</v>
      </c>
      <c r="E214" s="171"/>
      <c r="F214" s="171"/>
      <c r="G214" s="171"/>
      <c r="H214" s="171"/>
      <c r="I214" s="171">
        <f>SUM(I215:I215)</f>
        <v>2</v>
      </c>
    </row>
    <row r="215" spans="1:10" s="25" customFormat="1" ht="15">
      <c r="A215" s="180"/>
      <c r="B215" s="180"/>
      <c r="C215" s="186"/>
      <c r="D215" s="182"/>
      <c r="E215" s="172"/>
      <c r="F215" s="172"/>
      <c r="G215" s="172"/>
      <c r="H215" s="172">
        <v>2</v>
      </c>
      <c r="I215" s="172">
        <f>PRODUCT(E215:H215)</f>
        <v>2</v>
      </c>
      <c r="J215" s="26"/>
    </row>
    <row r="216" spans="1:10" s="4" customFormat="1" ht="15">
      <c r="A216" s="183"/>
      <c r="B216" s="183"/>
      <c r="C216" s="184"/>
      <c r="D216" s="185"/>
      <c r="E216" s="171"/>
      <c r="F216" s="171"/>
      <c r="G216" s="171"/>
      <c r="H216" s="171"/>
      <c r="I216" s="173"/>
    </row>
    <row r="217" spans="1:10" s="6" customFormat="1" ht="15">
      <c r="A217" s="63" t="s">
        <v>82</v>
      </c>
      <c r="B217" s="68"/>
      <c r="C217" s="64" t="s">
        <v>209</v>
      </c>
      <c r="D217" s="70"/>
      <c r="E217" s="165"/>
      <c r="F217" s="165"/>
      <c r="G217" s="165"/>
      <c r="H217" s="165"/>
      <c r="I217" s="165"/>
    </row>
    <row r="218" spans="1:10" s="4" customFormat="1" ht="45">
      <c r="A218" s="167" t="s">
        <v>83</v>
      </c>
      <c r="B218" s="167" t="s">
        <v>598</v>
      </c>
      <c r="C218" s="169" t="s">
        <v>599</v>
      </c>
      <c r="D218" s="150" t="s">
        <v>126</v>
      </c>
      <c r="E218" s="174"/>
      <c r="F218" s="174"/>
      <c r="G218" s="174"/>
      <c r="H218" s="174"/>
      <c r="I218" s="174">
        <f>SUM(I219:I220)</f>
        <v>9.4041599999999992</v>
      </c>
    </row>
    <row r="219" spans="1:10" s="25" customFormat="1" ht="15">
      <c r="A219" s="180"/>
      <c r="B219" s="180"/>
      <c r="C219" s="181"/>
      <c r="D219" s="182"/>
      <c r="E219" s="172">
        <v>2.48</v>
      </c>
      <c r="F219" s="172">
        <v>1.58</v>
      </c>
      <c r="G219" s="172">
        <v>2.4</v>
      </c>
      <c r="H219" s="172"/>
      <c r="I219" s="172">
        <f>PRODUCT(E219:H219)</f>
        <v>9.4041599999999992</v>
      </c>
      <c r="J219" s="26"/>
    </row>
    <row r="220" spans="1:10" s="4" customFormat="1" ht="15">
      <c r="A220" s="183"/>
      <c r="B220" s="183"/>
      <c r="C220" s="184"/>
      <c r="D220" s="185"/>
      <c r="E220" s="171"/>
      <c r="F220" s="171"/>
      <c r="G220" s="171"/>
      <c r="H220" s="171"/>
      <c r="I220" s="173"/>
    </row>
    <row r="221" spans="1:10" s="4" customFormat="1" ht="60">
      <c r="A221" s="167" t="s">
        <v>84</v>
      </c>
      <c r="B221" s="168" t="s">
        <v>128</v>
      </c>
      <c r="C221" s="169" t="s">
        <v>129</v>
      </c>
      <c r="D221" s="150" t="s">
        <v>126</v>
      </c>
      <c r="E221" s="174"/>
      <c r="F221" s="174"/>
      <c r="G221" s="174"/>
      <c r="H221" s="174"/>
      <c r="I221" s="174">
        <f>SUM(I222:I223)</f>
        <v>5.3592000000000008E-2</v>
      </c>
    </row>
    <row r="222" spans="1:10" s="25" customFormat="1" ht="15">
      <c r="A222" s="166"/>
      <c r="B222" s="166"/>
      <c r="C222" s="186" t="s">
        <v>465</v>
      </c>
      <c r="D222" s="189"/>
      <c r="E222" s="172">
        <f>2.18+2.18+0.9+0.9</f>
        <v>6.160000000000001</v>
      </c>
      <c r="F222" s="172">
        <v>0.28999999999999998</v>
      </c>
      <c r="G222" s="172">
        <v>0.03</v>
      </c>
      <c r="H222" s="174"/>
      <c r="I222" s="172">
        <f>PRODUCT(E222:H222)</f>
        <v>5.3592000000000008E-2</v>
      </c>
    </row>
    <row r="223" spans="1:10" s="25" customFormat="1" ht="15">
      <c r="A223" s="180"/>
      <c r="B223" s="180"/>
      <c r="C223" s="181"/>
      <c r="D223" s="182"/>
      <c r="E223" s="172"/>
      <c r="F223" s="172"/>
      <c r="G223" s="172"/>
      <c r="H223" s="172"/>
      <c r="I223" s="172"/>
      <c r="J223" s="26"/>
    </row>
    <row r="224" spans="1:10" s="4" customFormat="1" ht="75">
      <c r="A224" s="167" t="s">
        <v>85</v>
      </c>
      <c r="B224" s="168" t="s">
        <v>131</v>
      </c>
      <c r="C224" s="149" t="s">
        <v>210</v>
      </c>
      <c r="D224" s="150" t="s">
        <v>122</v>
      </c>
      <c r="E224" s="171"/>
      <c r="F224" s="171"/>
      <c r="G224" s="171"/>
      <c r="H224" s="171"/>
      <c r="I224" s="171">
        <f>SUM(I225:I226)</f>
        <v>14.168000000000001</v>
      </c>
    </row>
    <row r="225" spans="1:10" s="4" customFormat="1" ht="15">
      <c r="A225" s="166"/>
      <c r="B225" s="166"/>
      <c r="C225" s="186" t="s">
        <v>465</v>
      </c>
      <c r="D225" s="189"/>
      <c r="E225" s="172">
        <f>2.18+2.18+0.9+0.9</f>
        <v>6.160000000000001</v>
      </c>
      <c r="F225" s="172"/>
      <c r="G225" s="172">
        <v>2.2999999999999998</v>
      </c>
      <c r="H225" s="173"/>
      <c r="I225" s="173">
        <f>PRODUCT(E225:H225)</f>
        <v>14.168000000000001</v>
      </c>
    </row>
    <row r="226" spans="1:10" s="4" customFormat="1" ht="15">
      <c r="A226" s="183"/>
      <c r="B226" s="183"/>
      <c r="C226" s="184"/>
      <c r="D226" s="185"/>
      <c r="E226" s="171"/>
      <c r="F226" s="171"/>
      <c r="G226" s="171"/>
      <c r="H226" s="171"/>
      <c r="I226" s="173"/>
    </row>
    <row r="227" spans="1:10" s="4" customFormat="1" ht="15">
      <c r="A227" s="167" t="s">
        <v>211</v>
      </c>
      <c r="B227" s="168" t="s">
        <v>189</v>
      </c>
      <c r="C227" s="149" t="s">
        <v>190</v>
      </c>
      <c r="D227" s="150" t="s">
        <v>191</v>
      </c>
      <c r="E227" s="174"/>
      <c r="F227" s="174"/>
      <c r="G227" s="174"/>
      <c r="H227" s="174"/>
      <c r="I227" s="174">
        <f>SUM(I228:I230)</f>
        <v>20.844720000000002</v>
      </c>
    </row>
    <row r="228" spans="1:10" s="25" customFormat="1" ht="15">
      <c r="A228" s="166"/>
      <c r="B228" s="166"/>
      <c r="C228" s="188"/>
      <c r="D228" s="189"/>
      <c r="E228" s="172">
        <v>21</v>
      </c>
      <c r="F228" s="172">
        <v>1.28</v>
      </c>
      <c r="G228" s="203">
        <v>0.39300000000000002</v>
      </c>
      <c r="H228" s="174"/>
      <c r="I228" s="172">
        <f>PRODUCT(E228:H228)</f>
        <v>10.563840000000001</v>
      </c>
    </row>
    <row r="229" spans="1:10" s="25" customFormat="1" ht="15">
      <c r="A229" s="180"/>
      <c r="B229" s="180"/>
      <c r="C229" s="181"/>
      <c r="D229" s="182"/>
      <c r="E229" s="172">
        <v>12</v>
      </c>
      <c r="F229" s="172">
        <v>2.1800000000000002</v>
      </c>
      <c r="G229" s="203">
        <v>0.39300000000000002</v>
      </c>
      <c r="H229" s="172"/>
      <c r="I229" s="172">
        <f>PRODUCT(E229:H229)</f>
        <v>10.280880000000002</v>
      </c>
      <c r="J229" s="26"/>
    </row>
    <row r="230" spans="1:10" s="25" customFormat="1" ht="15">
      <c r="A230" s="180"/>
      <c r="B230" s="180"/>
      <c r="C230" s="181"/>
      <c r="D230" s="182"/>
      <c r="E230" s="172"/>
      <c r="F230" s="172"/>
      <c r="G230" s="172"/>
      <c r="H230" s="172"/>
      <c r="I230" s="172"/>
      <c r="J230" s="26"/>
    </row>
    <row r="231" spans="1:10" s="4" customFormat="1" ht="60">
      <c r="A231" s="167" t="s">
        <v>212</v>
      </c>
      <c r="B231" s="168" t="s">
        <v>300</v>
      </c>
      <c r="C231" s="175" t="s">
        <v>301</v>
      </c>
      <c r="D231" s="150" t="s">
        <v>126</v>
      </c>
      <c r="E231" s="171"/>
      <c r="F231" s="171"/>
      <c r="G231" s="171"/>
      <c r="H231" s="171"/>
      <c r="I231" s="171">
        <f>SUM(I232:I233)</f>
        <v>3.726</v>
      </c>
    </row>
    <row r="232" spans="1:10" s="4" customFormat="1" ht="15">
      <c r="A232" s="166"/>
      <c r="B232" s="166"/>
      <c r="C232" s="186" t="s">
        <v>460</v>
      </c>
      <c r="D232" s="187"/>
      <c r="E232" s="173">
        <v>1.8</v>
      </c>
      <c r="F232" s="173">
        <v>0.9</v>
      </c>
      <c r="G232" s="173">
        <v>2.2999999999999998</v>
      </c>
      <c r="H232" s="173"/>
      <c r="I232" s="173">
        <f>PRODUCT(E232:H232)</f>
        <v>3.726</v>
      </c>
    </row>
    <row r="233" spans="1:10" s="4" customFormat="1" ht="15">
      <c r="A233" s="183"/>
      <c r="B233" s="183"/>
      <c r="C233" s="184"/>
      <c r="D233" s="185"/>
      <c r="E233" s="171"/>
      <c r="F233" s="171"/>
      <c r="G233" s="171"/>
      <c r="H233" s="171"/>
      <c r="I233" s="173"/>
    </row>
    <row r="234" spans="1:10" s="4" customFormat="1" ht="60">
      <c r="A234" s="167" t="s">
        <v>213</v>
      </c>
      <c r="B234" s="168" t="s">
        <v>302</v>
      </c>
      <c r="C234" s="169" t="s">
        <v>303</v>
      </c>
      <c r="D234" s="150" t="s">
        <v>122</v>
      </c>
      <c r="E234" s="174"/>
      <c r="F234" s="174"/>
      <c r="G234" s="174"/>
      <c r="H234" s="174"/>
      <c r="I234" s="174">
        <f>SUM(I235:I237)</f>
        <v>2.3120000000000003</v>
      </c>
    </row>
    <row r="235" spans="1:10" s="4" customFormat="1" ht="15">
      <c r="A235" s="166"/>
      <c r="B235" s="166"/>
      <c r="C235" s="186" t="s">
        <v>460</v>
      </c>
      <c r="D235" s="187"/>
      <c r="E235" s="173">
        <v>1.8</v>
      </c>
      <c r="F235" s="173">
        <v>0.9</v>
      </c>
      <c r="G235" s="173"/>
      <c r="H235" s="173"/>
      <c r="I235" s="172">
        <f>PRODUCT(E235:H235)</f>
        <v>1.62</v>
      </c>
    </row>
    <row r="236" spans="1:10" s="4" customFormat="1" ht="15">
      <c r="A236" s="166"/>
      <c r="B236" s="166"/>
      <c r="C236" s="186" t="s">
        <v>461</v>
      </c>
      <c r="D236" s="187"/>
      <c r="E236" s="173">
        <v>1.28</v>
      </c>
      <c r="F236" s="173"/>
      <c r="G236" s="173">
        <v>0.1</v>
      </c>
      <c r="H236" s="173">
        <v>2</v>
      </c>
      <c r="I236" s="172">
        <f>PRODUCT(E236:H236)</f>
        <v>0.25600000000000001</v>
      </c>
    </row>
    <row r="237" spans="1:10" s="25" customFormat="1" ht="15">
      <c r="A237" s="180"/>
      <c r="B237" s="180"/>
      <c r="C237" s="186" t="s">
        <v>461</v>
      </c>
      <c r="D237" s="182"/>
      <c r="E237" s="172">
        <v>2.1800000000000002</v>
      </c>
      <c r="F237" s="172"/>
      <c r="G237" s="172">
        <v>0.1</v>
      </c>
      <c r="H237" s="172">
        <v>2</v>
      </c>
      <c r="I237" s="172">
        <f>PRODUCT(E237:H237)</f>
        <v>0.43600000000000005</v>
      </c>
      <c r="J237" s="26"/>
    </row>
    <row r="238" spans="1:10" s="25" customFormat="1" ht="15">
      <c r="A238" s="180"/>
      <c r="B238" s="180"/>
      <c r="C238" s="181"/>
      <c r="D238" s="182"/>
      <c r="E238" s="172"/>
      <c r="F238" s="172"/>
      <c r="G238" s="172"/>
      <c r="H238" s="172"/>
      <c r="I238" s="172"/>
      <c r="J238" s="26"/>
    </row>
    <row r="239" spans="1:10" s="4" customFormat="1" ht="45">
      <c r="A239" s="167" t="s">
        <v>214</v>
      </c>
      <c r="B239" s="168" t="s">
        <v>186</v>
      </c>
      <c r="C239" s="169" t="s">
        <v>195</v>
      </c>
      <c r="D239" s="150" t="s">
        <v>126</v>
      </c>
      <c r="E239" s="171"/>
      <c r="F239" s="171"/>
      <c r="G239" s="171"/>
      <c r="H239" s="171"/>
      <c r="I239" s="171">
        <f>SUM(I240:I241)</f>
        <v>0.26704000000000006</v>
      </c>
    </row>
    <row r="240" spans="1:10" s="4" customFormat="1" ht="15">
      <c r="A240" s="166"/>
      <c r="B240" s="166"/>
      <c r="C240" s="186" t="s">
        <v>460</v>
      </c>
      <c r="D240" s="187"/>
      <c r="E240" s="173">
        <v>2.1800000000000002</v>
      </c>
      <c r="F240" s="173">
        <v>1.28</v>
      </c>
      <c r="G240" s="173">
        <v>0.1</v>
      </c>
      <c r="H240" s="173"/>
      <c r="I240" s="172">
        <f>PRODUCT(E240:H240)</f>
        <v>0.27904000000000007</v>
      </c>
    </row>
    <row r="241" spans="1:10" s="25" customFormat="1" ht="15">
      <c r="A241" s="180"/>
      <c r="B241" s="180"/>
      <c r="C241" s="186"/>
      <c r="D241" s="182"/>
      <c r="E241" s="172">
        <v>-0.6</v>
      </c>
      <c r="F241" s="172">
        <v>0.4</v>
      </c>
      <c r="G241" s="172">
        <v>0.05</v>
      </c>
      <c r="H241" s="172"/>
      <c r="I241" s="172">
        <f>PRODUCT(E241:H241)</f>
        <v>-1.2E-2</v>
      </c>
      <c r="J241" s="26"/>
    </row>
    <row r="242" spans="1:10" s="4" customFormat="1" ht="15">
      <c r="A242" s="183"/>
      <c r="B242" s="183"/>
      <c r="C242" s="184"/>
      <c r="D242" s="185"/>
      <c r="E242" s="171"/>
      <c r="F242" s="171"/>
      <c r="G242" s="171"/>
      <c r="H242" s="171"/>
      <c r="I242" s="173"/>
    </row>
    <row r="243" spans="1:10" s="4" customFormat="1" ht="45">
      <c r="A243" s="167" t="s">
        <v>215</v>
      </c>
      <c r="B243" s="168" t="s">
        <v>304</v>
      </c>
      <c r="C243" s="169" t="s">
        <v>305</v>
      </c>
      <c r="D243" s="150" t="s">
        <v>126</v>
      </c>
      <c r="E243" s="174"/>
      <c r="F243" s="174"/>
      <c r="G243" s="174"/>
      <c r="H243" s="174"/>
      <c r="I243" s="174">
        <f>SUM(I244:I245)</f>
        <v>0.26704000000000006</v>
      </c>
    </row>
    <row r="244" spans="1:10" s="4" customFormat="1" ht="15">
      <c r="A244" s="166"/>
      <c r="B244" s="166"/>
      <c r="C244" s="186" t="s">
        <v>460</v>
      </c>
      <c r="D244" s="187"/>
      <c r="E244" s="173">
        <v>2.1800000000000002</v>
      </c>
      <c r="F244" s="173">
        <v>1.28</v>
      </c>
      <c r="G244" s="173">
        <v>0.1</v>
      </c>
      <c r="H244" s="173"/>
      <c r="I244" s="172">
        <f>PRODUCT(E244:H244)</f>
        <v>0.27904000000000007</v>
      </c>
    </row>
    <row r="245" spans="1:10" s="25" customFormat="1" ht="15">
      <c r="A245" s="180"/>
      <c r="B245" s="180"/>
      <c r="C245" s="186"/>
      <c r="D245" s="182"/>
      <c r="E245" s="172">
        <v>-0.6</v>
      </c>
      <c r="F245" s="172">
        <v>0.4</v>
      </c>
      <c r="G245" s="172">
        <v>0.05</v>
      </c>
      <c r="H245" s="172"/>
      <c r="I245" s="172">
        <f>PRODUCT(E245:H245)</f>
        <v>-1.2E-2</v>
      </c>
      <c r="J245" s="26"/>
    </row>
    <row r="246" spans="1:10" s="25" customFormat="1" ht="15">
      <c r="A246" s="180"/>
      <c r="B246" s="180"/>
      <c r="C246" s="181"/>
      <c r="D246" s="182"/>
      <c r="E246" s="172"/>
      <c r="F246" s="172"/>
      <c r="G246" s="172"/>
      <c r="H246" s="172"/>
      <c r="I246" s="172"/>
      <c r="J246" s="26"/>
    </row>
    <row r="247" spans="1:10" s="4" customFormat="1" ht="60">
      <c r="A247" s="167" t="s">
        <v>216</v>
      </c>
      <c r="B247" s="168" t="s">
        <v>310</v>
      </c>
      <c r="C247" s="169" t="s">
        <v>311</v>
      </c>
      <c r="D247" s="150" t="s">
        <v>126</v>
      </c>
      <c r="E247" s="171"/>
      <c r="F247" s="171"/>
      <c r="G247" s="171"/>
      <c r="H247" s="171"/>
      <c r="I247" s="171">
        <f>SUM(I248:I251)</f>
        <v>2.64784</v>
      </c>
    </row>
    <row r="248" spans="1:10" s="4" customFormat="1" ht="15">
      <c r="A248" s="166"/>
      <c r="B248" s="166"/>
      <c r="C248" s="186" t="s">
        <v>458</v>
      </c>
      <c r="D248" s="187"/>
      <c r="E248" s="173">
        <v>1.58</v>
      </c>
      <c r="F248" s="173">
        <v>2.48</v>
      </c>
      <c r="G248" s="173">
        <v>0.1</v>
      </c>
      <c r="H248" s="173"/>
      <c r="I248" s="173">
        <f>PRODUCT(E248:H248)</f>
        <v>0.39184000000000002</v>
      </c>
    </row>
    <row r="249" spans="1:10" s="4" customFormat="1" ht="15">
      <c r="A249" s="166"/>
      <c r="B249" s="166"/>
      <c r="C249" s="186" t="s">
        <v>466</v>
      </c>
      <c r="D249" s="187"/>
      <c r="E249" s="173">
        <v>2.48</v>
      </c>
      <c r="F249" s="173">
        <v>0.15</v>
      </c>
      <c r="G249" s="173">
        <v>2</v>
      </c>
      <c r="H249" s="173">
        <v>2</v>
      </c>
      <c r="I249" s="173">
        <f>PRODUCT(E249:H249)</f>
        <v>1.488</v>
      </c>
    </row>
    <row r="250" spans="1:10" s="4" customFormat="1" ht="15">
      <c r="A250" s="166"/>
      <c r="B250" s="166"/>
      <c r="C250" s="186" t="s">
        <v>467</v>
      </c>
      <c r="D250" s="187"/>
      <c r="E250" s="173">
        <v>1.28</v>
      </c>
      <c r="F250" s="173">
        <v>0.15</v>
      </c>
      <c r="G250" s="173">
        <v>2</v>
      </c>
      <c r="H250" s="173">
        <v>2</v>
      </c>
      <c r="I250" s="173">
        <f>PRODUCT(E250:H250)</f>
        <v>0.76800000000000002</v>
      </c>
    </row>
    <row r="251" spans="1:10" s="4" customFormat="1" ht="15">
      <c r="A251" s="183"/>
      <c r="B251" s="183"/>
      <c r="C251" s="184"/>
      <c r="D251" s="185"/>
      <c r="E251" s="171"/>
      <c r="F251" s="171"/>
      <c r="G251" s="171"/>
      <c r="H251" s="171"/>
      <c r="I251" s="173"/>
    </row>
    <row r="252" spans="1:10" s="6" customFormat="1" ht="15">
      <c r="A252" s="63" t="s">
        <v>86</v>
      </c>
      <c r="B252" s="68"/>
      <c r="C252" s="64" t="s">
        <v>217</v>
      </c>
      <c r="D252" s="70"/>
      <c r="E252" s="165"/>
      <c r="F252" s="165"/>
      <c r="G252" s="165"/>
      <c r="H252" s="165"/>
      <c r="I252" s="165"/>
    </row>
    <row r="253" spans="1:10" s="4" customFormat="1" ht="75">
      <c r="A253" s="167" t="s">
        <v>87</v>
      </c>
      <c r="B253" s="168" t="s">
        <v>150</v>
      </c>
      <c r="C253" s="169" t="s">
        <v>219</v>
      </c>
      <c r="D253" s="150" t="s">
        <v>56</v>
      </c>
      <c r="E253" s="174"/>
      <c r="F253" s="174"/>
      <c r="G253" s="174"/>
      <c r="H253" s="174"/>
      <c r="I253" s="174">
        <f>SUM(I254:I255)</f>
        <v>5</v>
      </c>
    </row>
    <row r="254" spans="1:10" s="25" customFormat="1" ht="15">
      <c r="A254" s="180"/>
      <c r="B254" s="180"/>
      <c r="C254" s="181"/>
      <c r="D254" s="182"/>
      <c r="E254" s="172"/>
      <c r="F254" s="172"/>
      <c r="G254" s="172"/>
      <c r="H254" s="172">
        <v>5</v>
      </c>
      <c r="I254" s="172">
        <f>PRODUCT(E254:H254)</f>
        <v>5</v>
      </c>
      <c r="J254" s="26"/>
    </row>
    <row r="255" spans="1:10" s="4" customFormat="1" ht="15">
      <c r="A255" s="183"/>
      <c r="B255" s="183"/>
      <c r="C255" s="184"/>
      <c r="D255" s="185"/>
      <c r="E255" s="171"/>
      <c r="F255" s="171"/>
      <c r="G255" s="171"/>
      <c r="H255" s="171"/>
      <c r="I255" s="173"/>
    </row>
    <row r="256" spans="1:10" s="4" customFormat="1" ht="30">
      <c r="A256" s="167" t="s">
        <v>88</v>
      </c>
      <c r="B256" s="168" t="s">
        <v>220</v>
      </c>
      <c r="C256" s="169" t="s">
        <v>221</v>
      </c>
      <c r="D256" s="150" t="s">
        <v>56</v>
      </c>
      <c r="E256" s="171"/>
      <c r="F256" s="171"/>
      <c r="G256" s="171"/>
      <c r="H256" s="171"/>
      <c r="I256" s="171">
        <f>SUM(I257:I258)</f>
        <v>1</v>
      </c>
    </row>
    <row r="257" spans="1:10" s="4" customFormat="1" ht="15">
      <c r="A257" s="166"/>
      <c r="B257" s="166"/>
      <c r="C257" s="186"/>
      <c r="D257" s="187"/>
      <c r="E257" s="173"/>
      <c r="F257" s="173"/>
      <c r="G257" s="173"/>
      <c r="H257" s="173">
        <v>1</v>
      </c>
      <c r="I257" s="173">
        <f>PRODUCT(E257:H257)</f>
        <v>1</v>
      </c>
    </row>
    <row r="258" spans="1:10" s="25" customFormat="1" ht="15">
      <c r="A258" s="180"/>
      <c r="B258" s="180"/>
      <c r="C258" s="181"/>
      <c r="D258" s="182"/>
      <c r="E258" s="172"/>
      <c r="F258" s="172"/>
      <c r="G258" s="172"/>
      <c r="H258" s="172"/>
      <c r="I258" s="172"/>
      <c r="J258" s="26"/>
    </row>
    <row r="259" spans="1:10" s="4" customFormat="1" ht="30">
      <c r="A259" s="167" t="s">
        <v>89</v>
      </c>
      <c r="B259" s="148" t="s">
        <v>607</v>
      </c>
      <c r="C259" s="149" t="s">
        <v>608</v>
      </c>
      <c r="D259" s="150" t="s">
        <v>56</v>
      </c>
      <c r="E259" s="174"/>
      <c r="F259" s="174"/>
      <c r="G259" s="174"/>
      <c r="H259" s="174"/>
      <c r="I259" s="174">
        <f>SUM(I260:I261)</f>
        <v>1</v>
      </c>
    </row>
    <row r="260" spans="1:10" s="25" customFormat="1" ht="15">
      <c r="A260" s="180"/>
      <c r="B260" s="180"/>
      <c r="C260" s="192"/>
      <c r="D260" s="182"/>
      <c r="E260" s="172"/>
      <c r="F260" s="172"/>
      <c r="G260" s="172"/>
      <c r="H260" s="172">
        <v>1</v>
      </c>
      <c r="I260" s="172">
        <f>PRODUCT(E260:H260)</f>
        <v>1</v>
      </c>
      <c r="J260" s="26"/>
    </row>
    <row r="261" spans="1:10" s="4" customFormat="1" ht="15">
      <c r="A261" s="183"/>
      <c r="B261" s="183"/>
      <c r="C261" s="193"/>
      <c r="D261" s="185"/>
      <c r="E261" s="171"/>
      <c r="F261" s="171"/>
      <c r="G261" s="171"/>
      <c r="H261" s="171"/>
      <c r="I261" s="173"/>
    </row>
    <row r="262" spans="1:10" s="4" customFormat="1" ht="30">
      <c r="A262" s="167" t="s">
        <v>222</v>
      </c>
      <c r="B262" s="168" t="s">
        <v>223</v>
      </c>
      <c r="C262" s="149" t="s">
        <v>224</v>
      </c>
      <c r="D262" s="150" t="s">
        <v>56</v>
      </c>
      <c r="E262" s="171"/>
      <c r="F262" s="171"/>
      <c r="G262" s="171"/>
      <c r="H262" s="171"/>
      <c r="I262" s="171">
        <f>SUM(I263:I264)</f>
        <v>1</v>
      </c>
    </row>
    <row r="263" spans="1:10" s="4" customFormat="1" ht="15">
      <c r="A263" s="166"/>
      <c r="B263" s="166"/>
      <c r="C263" s="194"/>
      <c r="D263" s="187"/>
      <c r="E263" s="173"/>
      <c r="F263" s="173"/>
      <c r="G263" s="173"/>
      <c r="H263" s="173">
        <v>1</v>
      </c>
      <c r="I263" s="173">
        <f>PRODUCT(E263:H263)</f>
        <v>1</v>
      </c>
    </row>
    <row r="264" spans="1:10" s="25" customFormat="1" ht="15">
      <c r="A264" s="180"/>
      <c r="B264" s="180"/>
      <c r="C264" s="192"/>
      <c r="D264" s="182"/>
      <c r="E264" s="172"/>
      <c r="F264" s="172"/>
      <c r="G264" s="172"/>
      <c r="H264" s="172"/>
      <c r="I264" s="172"/>
      <c r="J264" s="26"/>
    </row>
    <row r="265" spans="1:10" s="4" customFormat="1" ht="30">
      <c r="A265" s="167" t="s">
        <v>225</v>
      </c>
      <c r="B265" s="168" t="s">
        <v>226</v>
      </c>
      <c r="C265" s="169" t="s">
        <v>227</v>
      </c>
      <c r="D265" s="150" t="s">
        <v>56</v>
      </c>
      <c r="E265" s="174"/>
      <c r="F265" s="174"/>
      <c r="G265" s="174"/>
      <c r="H265" s="174"/>
      <c r="I265" s="174">
        <f>SUM(I266:I267)</f>
        <v>1</v>
      </c>
    </row>
    <row r="266" spans="1:10" s="25" customFormat="1" ht="15">
      <c r="A266" s="180"/>
      <c r="B266" s="180"/>
      <c r="C266" s="192"/>
      <c r="D266" s="182"/>
      <c r="E266" s="172"/>
      <c r="F266" s="172"/>
      <c r="G266" s="172"/>
      <c r="H266" s="172">
        <v>1</v>
      </c>
      <c r="I266" s="172">
        <f>PRODUCT(E266:H266)</f>
        <v>1</v>
      </c>
      <c r="J266" s="26"/>
    </row>
    <row r="267" spans="1:10" s="4" customFormat="1" ht="15">
      <c r="A267" s="183"/>
      <c r="B267" s="183"/>
      <c r="C267" s="193"/>
      <c r="D267" s="185"/>
      <c r="E267" s="171"/>
      <c r="F267" s="171"/>
      <c r="G267" s="171"/>
      <c r="H267" s="171"/>
      <c r="I267" s="173"/>
    </row>
    <row r="268" spans="1:10" s="4" customFormat="1" ht="45">
      <c r="A268" s="167" t="s">
        <v>228</v>
      </c>
      <c r="B268" s="168" t="s">
        <v>229</v>
      </c>
      <c r="C268" s="169" t="s">
        <v>118</v>
      </c>
      <c r="D268" s="150" t="s">
        <v>56</v>
      </c>
      <c r="E268" s="171"/>
      <c r="F268" s="171"/>
      <c r="G268" s="171"/>
      <c r="H268" s="171"/>
      <c r="I268" s="171">
        <f>SUM(I269:I270)</f>
        <v>1</v>
      </c>
    </row>
    <row r="269" spans="1:10" s="4" customFormat="1" ht="14.25">
      <c r="A269" s="195"/>
      <c r="B269" s="195"/>
      <c r="C269" s="186"/>
      <c r="D269" s="190"/>
      <c r="E269" s="173"/>
      <c r="F269" s="173"/>
      <c r="G269" s="173"/>
      <c r="H269" s="173">
        <v>1</v>
      </c>
      <c r="I269" s="173">
        <f>PRODUCT(E269:H269)</f>
        <v>1</v>
      </c>
    </row>
    <row r="270" spans="1:10" s="25" customFormat="1" ht="14.25">
      <c r="A270" s="196"/>
      <c r="B270" s="196"/>
      <c r="C270" s="181"/>
      <c r="D270" s="182"/>
      <c r="E270" s="172"/>
      <c r="F270" s="172"/>
      <c r="G270" s="172"/>
      <c r="H270" s="172"/>
      <c r="I270" s="172"/>
      <c r="J270" s="26"/>
    </row>
    <row r="271" spans="1:10" s="4" customFormat="1" ht="105">
      <c r="A271" s="167" t="s">
        <v>230</v>
      </c>
      <c r="B271" s="168" t="s">
        <v>231</v>
      </c>
      <c r="C271" s="169" t="s">
        <v>232</v>
      </c>
      <c r="D271" s="150" t="s">
        <v>56</v>
      </c>
      <c r="E271" s="174"/>
      <c r="F271" s="174"/>
      <c r="G271" s="174"/>
      <c r="H271" s="174"/>
      <c r="I271" s="174">
        <f>SUM(I272:I273)</f>
        <v>1</v>
      </c>
    </row>
    <row r="272" spans="1:10" s="25" customFormat="1" ht="15">
      <c r="A272" s="180"/>
      <c r="B272" s="180"/>
      <c r="C272" s="181"/>
      <c r="D272" s="182"/>
      <c r="E272" s="172"/>
      <c r="F272" s="172"/>
      <c r="G272" s="172"/>
      <c r="H272" s="172">
        <v>1</v>
      </c>
      <c r="I272" s="172">
        <f>PRODUCT(E272:H272)</f>
        <v>1</v>
      </c>
      <c r="J272" s="26"/>
    </row>
    <row r="273" spans="1:10" s="4" customFormat="1" ht="15">
      <c r="A273" s="183"/>
      <c r="B273" s="183"/>
      <c r="C273" s="184"/>
      <c r="D273" s="185"/>
      <c r="E273" s="171"/>
      <c r="F273" s="171"/>
      <c r="G273" s="171"/>
      <c r="H273" s="171"/>
      <c r="I273" s="173"/>
    </row>
    <row r="274" spans="1:10" s="4" customFormat="1" ht="105">
      <c r="A274" s="167" t="s">
        <v>233</v>
      </c>
      <c r="B274" s="168" t="s">
        <v>234</v>
      </c>
      <c r="C274" s="169" t="s">
        <v>235</v>
      </c>
      <c r="D274" s="150" t="s">
        <v>56</v>
      </c>
      <c r="E274" s="171"/>
      <c r="F274" s="171"/>
      <c r="G274" s="171"/>
      <c r="H274" s="171"/>
      <c r="I274" s="171">
        <f>SUM(I275:I276)</f>
        <v>1</v>
      </c>
    </row>
    <row r="275" spans="1:10" s="4" customFormat="1" ht="15">
      <c r="A275" s="166"/>
      <c r="B275" s="166"/>
      <c r="C275" s="186"/>
      <c r="D275" s="187"/>
      <c r="E275" s="173"/>
      <c r="F275" s="173"/>
      <c r="G275" s="173"/>
      <c r="H275" s="173">
        <v>1</v>
      </c>
      <c r="I275" s="173">
        <f>PRODUCT(E275:H275)</f>
        <v>1</v>
      </c>
    </row>
    <row r="276" spans="1:10" s="25" customFormat="1" ht="15">
      <c r="A276" s="180"/>
      <c r="B276" s="180"/>
      <c r="C276" s="181"/>
      <c r="D276" s="182"/>
      <c r="E276" s="172"/>
      <c r="F276" s="172"/>
      <c r="G276" s="172"/>
      <c r="H276" s="172"/>
      <c r="I276" s="172"/>
      <c r="J276" s="26"/>
    </row>
    <row r="277" spans="1:10" s="4" customFormat="1" ht="90">
      <c r="A277" s="167" t="s">
        <v>236</v>
      </c>
      <c r="B277" s="168" t="s">
        <v>237</v>
      </c>
      <c r="C277" s="169" t="s">
        <v>369</v>
      </c>
      <c r="D277" s="150" t="s">
        <v>56</v>
      </c>
      <c r="E277" s="171"/>
      <c r="F277" s="171"/>
      <c r="G277" s="171"/>
      <c r="H277" s="171"/>
      <c r="I277" s="171">
        <f>SUM(I278:I279)</f>
        <v>1</v>
      </c>
    </row>
    <row r="278" spans="1:10" s="4" customFormat="1" ht="15">
      <c r="A278" s="166"/>
      <c r="B278" s="166"/>
      <c r="C278" s="186"/>
      <c r="D278" s="187"/>
      <c r="E278" s="173"/>
      <c r="F278" s="173"/>
      <c r="G278" s="173"/>
      <c r="H278" s="173">
        <v>1</v>
      </c>
      <c r="I278" s="173">
        <f>PRODUCT(E278:H278)</f>
        <v>1</v>
      </c>
    </row>
    <row r="279" spans="1:10" s="25" customFormat="1" ht="15">
      <c r="A279" s="180"/>
      <c r="B279" s="180"/>
      <c r="C279" s="181"/>
      <c r="D279" s="182"/>
      <c r="E279" s="172"/>
      <c r="F279" s="172"/>
      <c r="G279" s="172"/>
      <c r="H279" s="172"/>
      <c r="I279" s="172"/>
      <c r="J279" s="26"/>
    </row>
    <row r="280" spans="1:10" s="6" customFormat="1" ht="15">
      <c r="A280" s="63" t="s">
        <v>238</v>
      </c>
      <c r="B280" s="68"/>
      <c r="C280" s="64" t="s">
        <v>239</v>
      </c>
      <c r="D280" s="70"/>
      <c r="E280" s="165"/>
      <c r="F280" s="165"/>
      <c r="G280" s="165"/>
      <c r="H280" s="165"/>
      <c r="I280" s="165"/>
    </row>
    <row r="281" spans="1:10" s="4" customFormat="1" ht="60">
      <c r="A281" s="167" t="s">
        <v>240</v>
      </c>
      <c r="B281" s="168" t="s">
        <v>241</v>
      </c>
      <c r="C281" s="169" t="s">
        <v>242</v>
      </c>
      <c r="D281" s="150" t="s">
        <v>106</v>
      </c>
      <c r="E281" s="174"/>
      <c r="F281" s="174"/>
      <c r="G281" s="174"/>
      <c r="H281" s="174"/>
      <c r="I281" s="174">
        <f>SUM(I282:I283)</f>
        <v>6.4</v>
      </c>
    </row>
    <row r="282" spans="1:10" s="25" customFormat="1" ht="15">
      <c r="A282" s="180"/>
      <c r="B282" s="180"/>
      <c r="C282" s="181"/>
      <c r="D282" s="182"/>
      <c r="E282" s="172">
        <v>6.4</v>
      </c>
      <c r="F282" s="172"/>
      <c r="G282" s="172"/>
      <c r="H282" s="172"/>
      <c r="I282" s="172">
        <f>PRODUCT(E282:H282)</f>
        <v>6.4</v>
      </c>
      <c r="J282" s="26"/>
    </row>
    <row r="283" spans="1:10" s="4" customFormat="1" ht="15">
      <c r="A283" s="183"/>
      <c r="B283" s="183"/>
      <c r="C283" s="184"/>
      <c r="D283" s="185"/>
      <c r="E283" s="171"/>
      <c r="F283" s="171"/>
      <c r="G283" s="171"/>
      <c r="H283" s="171"/>
      <c r="I283" s="173"/>
    </row>
    <row r="284" spans="1:10" s="4" customFormat="1" ht="60">
      <c r="A284" s="167" t="s">
        <v>243</v>
      </c>
      <c r="B284" s="168" t="s">
        <v>244</v>
      </c>
      <c r="C284" s="169" t="s">
        <v>245</v>
      </c>
      <c r="D284" s="150" t="s">
        <v>106</v>
      </c>
      <c r="E284" s="171"/>
      <c r="F284" s="171"/>
      <c r="G284" s="171"/>
      <c r="H284" s="171"/>
      <c r="I284" s="171">
        <f>SUM(I285:I286)</f>
        <v>9.5</v>
      </c>
    </row>
    <row r="285" spans="1:10" s="4" customFormat="1" ht="15">
      <c r="A285" s="166"/>
      <c r="B285" s="166"/>
      <c r="C285" s="186"/>
      <c r="D285" s="187"/>
      <c r="E285" s="173">
        <v>9.5</v>
      </c>
      <c r="F285" s="173"/>
      <c r="G285" s="173"/>
      <c r="H285" s="173"/>
      <c r="I285" s="173">
        <f>PRODUCT(E285:H285)</f>
        <v>9.5</v>
      </c>
    </row>
    <row r="286" spans="1:10" s="25" customFormat="1" ht="15">
      <c r="A286" s="180"/>
      <c r="B286" s="180"/>
      <c r="C286" s="181"/>
      <c r="D286" s="182"/>
      <c r="E286" s="172"/>
      <c r="F286" s="172"/>
      <c r="G286" s="172"/>
      <c r="H286" s="172"/>
      <c r="I286" s="172"/>
      <c r="J286" s="26"/>
    </row>
    <row r="287" spans="1:10" s="4" customFormat="1" ht="60">
      <c r="A287" s="167" t="s">
        <v>246</v>
      </c>
      <c r="B287" s="168" t="s">
        <v>247</v>
      </c>
      <c r="C287" s="169" t="s">
        <v>248</v>
      </c>
      <c r="D287" s="150" t="s">
        <v>56</v>
      </c>
      <c r="E287" s="171"/>
      <c r="F287" s="171"/>
      <c r="G287" s="171"/>
      <c r="H287" s="171"/>
      <c r="I287" s="171">
        <f>SUM(I288:I289)</f>
        <v>1</v>
      </c>
    </row>
    <row r="288" spans="1:10" s="4" customFormat="1" ht="15">
      <c r="A288" s="166"/>
      <c r="B288" s="166"/>
      <c r="C288" s="186"/>
      <c r="D288" s="187"/>
      <c r="E288" s="173">
        <v>1</v>
      </c>
      <c r="F288" s="173"/>
      <c r="G288" s="173"/>
      <c r="H288" s="173"/>
      <c r="I288" s="173">
        <f>PRODUCT(E288:H288)</f>
        <v>1</v>
      </c>
    </row>
    <row r="289" spans="1:10" s="25" customFormat="1" ht="15">
      <c r="A289" s="180"/>
      <c r="B289" s="180"/>
      <c r="C289" s="181"/>
      <c r="D289" s="182"/>
      <c r="E289" s="172"/>
      <c r="F289" s="172"/>
      <c r="G289" s="172"/>
      <c r="H289" s="172"/>
      <c r="I289" s="172"/>
      <c r="J289" s="26"/>
    </row>
    <row r="290" spans="1:10" s="4" customFormat="1" ht="75">
      <c r="A290" s="167" t="s">
        <v>249</v>
      </c>
      <c r="B290" s="168" t="s">
        <v>250</v>
      </c>
      <c r="C290" s="169" t="s">
        <v>370</v>
      </c>
      <c r="D290" s="150" t="s">
        <v>56</v>
      </c>
      <c r="E290" s="174"/>
      <c r="F290" s="174"/>
      <c r="G290" s="174"/>
      <c r="H290" s="174"/>
      <c r="I290" s="174">
        <f>SUM(I291:I292)</f>
        <v>3</v>
      </c>
    </row>
    <row r="291" spans="1:10" s="25" customFormat="1" ht="15">
      <c r="A291" s="180"/>
      <c r="B291" s="180"/>
      <c r="C291" s="181"/>
      <c r="D291" s="182"/>
      <c r="E291" s="172">
        <v>3</v>
      </c>
      <c r="F291" s="172"/>
      <c r="G291" s="172"/>
      <c r="H291" s="172"/>
      <c r="I291" s="172">
        <f>PRODUCT(E291:H291)</f>
        <v>3</v>
      </c>
      <c r="J291" s="26"/>
    </row>
    <row r="292" spans="1:10" s="4" customFormat="1" ht="15">
      <c r="A292" s="183"/>
      <c r="B292" s="183"/>
      <c r="C292" s="184"/>
      <c r="D292" s="185"/>
      <c r="E292" s="171"/>
      <c r="F292" s="171"/>
      <c r="G292" s="171"/>
      <c r="H292" s="171"/>
      <c r="I292" s="173"/>
    </row>
    <row r="293" spans="1:10" s="4" customFormat="1" ht="60">
      <c r="A293" s="167" t="s">
        <v>251</v>
      </c>
      <c r="B293" s="168" t="s">
        <v>252</v>
      </c>
      <c r="C293" s="169" t="s">
        <v>253</v>
      </c>
      <c r="D293" s="150" t="s">
        <v>56</v>
      </c>
      <c r="E293" s="171"/>
      <c r="F293" s="171"/>
      <c r="G293" s="171"/>
      <c r="H293" s="171"/>
      <c r="I293" s="171">
        <f>SUM(I294:I295)</f>
        <v>2</v>
      </c>
    </row>
    <row r="294" spans="1:10" s="4" customFormat="1" ht="15">
      <c r="A294" s="166"/>
      <c r="B294" s="166"/>
      <c r="C294" s="186"/>
      <c r="D294" s="187"/>
      <c r="E294" s="173">
        <v>2</v>
      </c>
      <c r="F294" s="173"/>
      <c r="G294" s="173"/>
      <c r="H294" s="173"/>
      <c r="I294" s="173">
        <f>PRODUCT(E294:H294)</f>
        <v>2</v>
      </c>
    </row>
    <row r="295" spans="1:10" s="25" customFormat="1" ht="15">
      <c r="A295" s="180"/>
      <c r="B295" s="180"/>
      <c r="C295" s="181"/>
      <c r="D295" s="182"/>
      <c r="E295" s="172"/>
      <c r="F295" s="172"/>
      <c r="G295" s="172"/>
      <c r="H295" s="172"/>
      <c r="I295" s="172"/>
      <c r="J295" s="26"/>
    </row>
    <row r="296" spans="1:10" s="4" customFormat="1" ht="75">
      <c r="A296" s="167" t="s">
        <v>254</v>
      </c>
      <c r="B296" s="168" t="s">
        <v>255</v>
      </c>
      <c r="C296" s="169" t="s">
        <v>256</v>
      </c>
      <c r="D296" s="150" t="s">
        <v>56</v>
      </c>
      <c r="E296" s="171"/>
      <c r="F296" s="171"/>
      <c r="G296" s="171"/>
      <c r="H296" s="171"/>
      <c r="I296" s="171">
        <f>SUM(I297:I298)</f>
        <v>1</v>
      </c>
    </row>
    <row r="297" spans="1:10" s="4" customFormat="1" ht="15">
      <c r="A297" s="166"/>
      <c r="B297" s="166"/>
      <c r="C297" s="186"/>
      <c r="D297" s="187"/>
      <c r="E297" s="173">
        <v>1</v>
      </c>
      <c r="F297" s="173"/>
      <c r="G297" s="173"/>
      <c r="H297" s="173"/>
      <c r="I297" s="173">
        <f>PRODUCT(E297:H297)</f>
        <v>1</v>
      </c>
    </row>
    <row r="298" spans="1:10" s="25" customFormat="1" ht="15">
      <c r="A298" s="180"/>
      <c r="B298" s="180"/>
      <c r="C298" s="181"/>
      <c r="D298" s="182"/>
      <c r="E298" s="172"/>
      <c r="F298" s="172"/>
      <c r="G298" s="172"/>
      <c r="H298" s="172"/>
      <c r="I298" s="172"/>
      <c r="J298" s="26"/>
    </row>
    <row r="299" spans="1:10" s="4" customFormat="1" ht="60">
      <c r="A299" s="167" t="s">
        <v>257</v>
      </c>
      <c r="B299" s="168" t="s">
        <v>371</v>
      </c>
      <c r="C299" s="169" t="s">
        <v>372</v>
      </c>
      <c r="D299" s="150" t="s">
        <v>56</v>
      </c>
      <c r="E299" s="171"/>
      <c r="F299" s="171"/>
      <c r="G299" s="171"/>
      <c r="H299" s="171"/>
      <c r="I299" s="171">
        <f>SUM(I300:I301)</f>
        <v>1</v>
      </c>
    </row>
    <row r="300" spans="1:10" s="4" customFormat="1" ht="15">
      <c r="A300" s="166"/>
      <c r="B300" s="166"/>
      <c r="C300" s="186"/>
      <c r="D300" s="187"/>
      <c r="E300" s="173">
        <v>1</v>
      </c>
      <c r="F300" s="173"/>
      <c r="G300" s="173"/>
      <c r="H300" s="173"/>
      <c r="I300" s="173">
        <f>PRODUCT(E300:H300)</f>
        <v>1</v>
      </c>
    </row>
    <row r="301" spans="1:10" s="25" customFormat="1" ht="15">
      <c r="A301" s="180"/>
      <c r="B301" s="180"/>
      <c r="C301" s="181"/>
      <c r="D301" s="182"/>
      <c r="E301" s="172"/>
      <c r="F301" s="172"/>
      <c r="G301" s="172"/>
      <c r="H301" s="172"/>
      <c r="I301" s="172"/>
      <c r="J301" s="26"/>
    </row>
    <row r="302" spans="1:10" s="6" customFormat="1" ht="15">
      <c r="A302" s="63" t="s">
        <v>91</v>
      </c>
      <c r="B302" s="68"/>
      <c r="C302" s="64" t="s">
        <v>90</v>
      </c>
      <c r="D302" s="65"/>
      <c r="E302" s="165"/>
      <c r="F302" s="165"/>
      <c r="G302" s="165"/>
      <c r="H302" s="165"/>
      <c r="I302" s="165"/>
    </row>
    <row r="303" spans="1:10" s="4" customFormat="1" ht="60">
      <c r="A303" s="167" t="s">
        <v>92</v>
      </c>
      <c r="B303" s="168" t="s">
        <v>373</v>
      </c>
      <c r="C303" s="169" t="s">
        <v>374</v>
      </c>
      <c r="D303" s="150" t="s">
        <v>56</v>
      </c>
      <c r="E303" s="174"/>
      <c r="F303" s="174"/>
      <c r="G303" s="174"/>
      <c r="H303" s="174"/>
      <c r="I303" s="174">
        <f>SUM(I304:I305)</f>
        <v>1</v>
      </c>
    </row>
    <row r="304" spans="1:10" s="25" customFormat="1" ht="15">
      <c r="A304" s="180"/>
      <c r="B304" s="180"/>
      <c r="C304" s="181"/>
      <c r="D304" s="182"/>
      <c r="E304" s="172">
        <v>1</v>
      </c>
      <c r="F304" s="172"/>
      <c r="G304" s="172"/>
      <c r="H304" s="172"/>
      <c r="I304" s="172">
        <f>PRODUCT(E304:H304)</f>
        <v>1</v>
      </c>
      <c r="J304" s="26"/>
    </row>
    <row r="305" spans="1:10" s="4" customFormat="1" ht="15">
      <c r="A305" s="183"/>
      <c r="B305" s="183"/>
      <c r="C305" s="184"/>
      <c r="D305" s="185"/>
      <c r="E305" s="171"/>
      <c r="F305" s="171"/>
      <c r="G305" s="171"/>
      <c r="H305" s="171"/>
      <c r="I305" s="173"/>
    </row>
    <row r="306" spans="1:10" s="4" customFormat="1" ht="45">
      <c r="A306" s="167" t="s">
        <v>93</v>
      </c>
      <c r="B306" s="168" t="s">
        <v>375</v>
      </c>
      <c r="C306" s="169" t="s">
        <v>376</v>
      </c>
      <c r="D306" s="150" t="s">
        <v>56</v>
      </c>
      <c r="E306" s="171"/>
      <c r="F306" s="171"/>
      <c r="G306" s="171"/>
      <c r="H306" s="171"/>
      <c r="I306" s="171">
        <f>SUM(I307:I308)</f>
        <v>1</v>
      </c>
    </row>
    <row r="307" spans="1:10" s="4" customFormat="1" ht="15">
      <c r="A307" s="166"/>
      <c r="B307" s="166"/>
      <c r="C307" s="186"/>
      <c r="D307" s="187"/>
      <c r="E307" s="173">
        <v>1</v>
      </c>
      <c r="F307" s="173"/>
      <c r="G307" s="173"/>
      <c r="H307" s="173"/>
      <c r="I307" s="173">
        <f>PRODUCT(E307:H307)</f>
        <v>1</v>
      </c>
    </row>
    <row r="308" spans="1:10" s="25" customFormat="1" ht="15">
      <c r="A308" s="180"/>
      <c r="B308" s="180"/>
      <c r="C308" s="181"/>
      <c r="D308" s="182"/>
      <c r="E308" s="172"/>
      <c r="F308" s="172"/>
      <c r="G308" s="172"/>
      <c r="H308" s="172"/>
      <c r="I308" s="172"/>
      <c r="J308" s="26"/>
    </row>
    <row r="309" spans="1:10" s="4" customFormat="1" ht="60">
      <c r="A309" s="167" t="s">
        <v>258</v>
      </c>
      <c r="B309" s="168" t="s">
        <v>377</v>
      </c>
      <c r="C309" s="169" t="s">
        <v>378</v>
      </c>
      <c r="D309" s="150" t="s">
        <v>56</v>
      </c>
      <c r="E309" s="171"/>
      <c r="F309" s="171"/>
      <c r="G309" s="171"/>
      <c r="H309" s="171"/>
      <c r="I309" s="171">
        <f>SUM(I310:I311)</f>
        <v>1</v>
      </c>
    </row>
    <row r="310" spans="1:10" s="4" customFormat="1" ht="15">
      <c r="A310" s="166"/>
      <c r="B310" s="166"/>
      <c r="C310" s="186"/>
      <c r="D310" s="187"/>
      <c r="E310" s="173">
        <v>1</v>
      </c>
      <c r="F310" s="173"/>
      <c r="G310" s="173"/>
      <c r="H310" s="173"/>
      <c r="I310" s="173">
        <f>PRODUCT(E310:H310)</f>
        <v>1</v>
      </c>
    </row>
    <row r="311" spans="1:10" s="25" customFormat="1" ht="15">
      <c r="A311" s="180"/>
      <c r="B311" s="180"/>
      <c r="C311" s="181"/>
      <c r="D311" s="182"/>
      <c r="E311" s="172"/>
      <c r="F311" s="172"/>
      <c r="G311" s="172"/>
      <c r="H311" s="172"/>
      <c r="I311" s="172"/>
      <c r="J311" s="26"/>
    </row>
    <row r="312" spans="1:10" s="4" customFormat="1" ht="45">
      <c r="A312" s="167" t="s">
        <v>259</v>
      </c>
      <c r="B312" s="168" t="s">
        <v>260</v>
      </c>
      <c r="C312" s="169" t="s">
        <v>261</v>
      </c>
      <c r="D312" s="150" t="s">
        <v>56</v>
      </c>
      <c r="E312" s="171"/>
      <c r="F312" s="171"/>
      <c r="G312" s="171"/>
      <c r="H312" s="171"/>
      <c r="I312" s="171">
        <f>SUM(I313:I314)</f>
        <v>2</v>
      </c>
    </row>
    <row r="313" spans="1:10" s="4" customFormat="1" ht="15">
      <c r="A313" s="166"/>
      <c r="B313" s="166"/>
      <c r="C313" s="186"/>
      <c r="D313" s="187"/>
      <c r="E313" s="173">
        <v>2</v>
      </c>
      <c r="F313" s="173"/>
      <c r="G313" s="173"/>
      <c r="H313" s="173"/>
      <c r="I313" s="173">
        <f>PRODUCT(E313:H313)</f>
        <v>2</v>
      </c>
    </row>
    <row r="314" spans="1:10" s="25" customFormat="1" ht="15">
      <c r="A314" s="180"/>
      <c r="B314" s="180"/>
      <c r="C314" s="181"/>
      <c r="D314" s="182"/>
      <c r="E314" s="172"/>
      <c r="F314" s="172"/>
      <c r="G314" s="172"/>
      <c r="H314" s="172"/>
      <c r="I314" s="172"/>
      <c r="J314" s="26"/>
    </row>
    <row r="315" spans="1:10" s="4" customFormat="1" ht="60">
      <c r="A315" s="167" t="s">
        <v>262</v>
      </c>
      <c r="B315" s="168" t="s">
        <v>264</v>
      </c>
      <c r="C315" s="169" t="s">
        <v>265</v>
      </c>
      <c r="D315" s="150" t="s">
        <v>56</v>
      </c>
      <c r="E315" s="171"/>
      <c r="F315" s="171"/>
      <c r="G315" s="171"/>
      <c r="H315" s="171"/>
      <c r="I315" s="171">
        <f>SUM(I316:I317)</f>
        <v>8</v>
      </c>
    </row>
    <row r="316" spans="1:10" s="4" customFormat="1" ht="15">
      <c r="A316" s="166"/>
      <c r="B316" s="166"/>
      <c r="C316" s="186"/>
      <c r="D316" s="187"/>
      <c r="E316" s="173">
        <v>8</v>
      </c>
      <c r="F316" s="173"/>
      <c r="G316" s="173"/>
      <c r="H316" s="173"/>
      <c r="I316" s="173">
        <f>PRODUCT(E316:H316)</f>
        <v>8</v>
      </c>
    </row>
    <row r="317" spans="1:10" s="25" customFormat="1" ht="15">
      <c r="A317" s="180"/>
      <c r="B317" s="180"/>
      <c r="C317" s="181"/>
      <c r="D317" s="182"/>
      <c r="E317" s="172"/>
      <c r="F317" s="172"/>
      <c r="G317" s="172"/>
      <c r="H317" s="172"/>
      <c r="I317" s="172"/>
      <c r="J317" s="26"/>
    </row>
    <row r="318" spans="1:10" s="4" customFormat="1" ht="75">
      <c r="A318" s="167" t="s">
        <v>263</v>
      </c>
      <c r="B318" s="168" t="s">
        <v>267</v>
      </c>
      <c r="C318" s="169" t="s">
        <v>119</v>
      </c>
      <c r="D318" s="150" t="s">
        <v>56</v>
      </c>
      <c r="E318" s="171"/>
      <c r="F318" s="171"/>
      <c r="G318" s="171"/>
      <c r="H318" s="171"/>
      <c r="I318" s="171">
        <f>SUM(I319:I320)</f>
        <v>6</v>
      </c>
    </row>
    <row r="319" spans="1:10" s="4" customFormat="1" ht="15">
      <c r="A319" s="166"/>
      <c r="B319" s="166"/>
      <c r="C319" s="186"/>
      <c r="D319" s="187"/>
      <c r="E319" s="173">
        <v>6</v>
      </c>
      <c r="F319" s="173"/>
      <c r="G319" s="173"/>
      <c r="H319" s="173"/>
      <c r="I319" s="173">
        <f>PRODUCT(E319:H319)</f>
        <v>6</v>
      </c>
    </row>
    <row r="320" spans="1:10" s="25" customFormat="1" ht="15">
      <c r="A320" s="180"/>
      <c r="B320" s="180"/>
      <c r="C320" s="181"/>
      <c r="D320" s="182"/>
      <c r="E320" s="172"/>
      <c r="F320" s="172"/>
      <c r="G320" s="172"/>
      <c r="H320" s="172"/>
      <c r="I320" s="172"/>
      <c r="J320" s="26"/>
    </row>
    <row r="321" spans="1:10" s="4" customFormat="1" ht="45">
      <c r="A321" s="167" t="s">
        <v>266</v>
      </c>
      <c r="B321" s="168" t="s">
        <v>268</v>
      </c>
      <c r="C321" s="169" t="s">
        <v>382</v>
      </c>
      <c r="D321" s="150" t="s">
        <v>56</v>
      </c>
      <c r="E321" s="171"/>
      <c r="F321" s="171"/>
      <c r="G321" s="171"/>
      <c r="H321" s="171"/>
      <c r="I321" s="171">
        <f>SUM(I322:I323)</f>
        <v>6</v>
      </c>
    </row>
    <row r="322" spans="1:10" s="4" customFormat="1" ht="15">
      <c r="A322" s="166"/>
      <c r="B322" s="166"/>
      <c r="C322" s="186"/>
      <c r="D322" s="187"/>
      <c r="E322" s="173">
        <v>6</v>
      </c>
      <c r="F322" s="173"/>
      <c r="G322" s="173"/>
      <c r="H322" s="173"/>
      <c r="I322" s="173">
        <f>PRODUCT(E322:H322)</f>
        <v>6</v>
      </c>
    </row>
    <row r="323" spans="1:10" s="25" customFormat="1" ht="15">
      <c r="A323" s="180"/>
      <c r="B323" s="180"/>
      <c r="C323" s="181"/>
      <c r="D323" s="182"/>
      <c r="E323" s="172"/>
      <c r="F323" s="172"/>
      <c r="G323" s="172"/>
      <c r="H323" s="172"/>
      <c r="I323" s="172"/>
      <c r="J323" s="26"/>
    </row>
    <row r="324" spans="1:10" s="6" customFormat="1" ht="15">
      <c r="A324" s="63" t="s">
        <v>101</v>
      </c>
      <c r="B324" s="68"/>
      <c r="C324" s="64" t="s">
        <v>269</v>
      </c>
      <c r="D324" s="65"/>
      <c r="E324" s="165"/>
      <c r="F324" s="165"/>
      <c r="G324" s="165"/>
      <c r="H324" s="165"/>
      <c r="I324" s="165"/>
    </row>
    <row r="325" spans="1:10" s="4" customFormat="1" ht="30">
      <c r="A325" s="167" t="s">
        <v>102</v>
      </c>
      <c r="B325" s="168" t="s">
        <v>380</v>
      </c>
      <c r="C325" s="169" t="s">
        <v>381</v>
      </c>
      <c r="D325" s="150" t="s">
        <v>122</v>
      </c>
      <c r="E325" s="174"/>
      <c r="F325" s="174"/>
      <c r="G325" s="174"/>
      <c r="H325" s="174"/>
      <c r="I325" s="174">
        <f>SUM(I326:I327)</f>
        <v>44.981999999999999</v>
      </c>
    </row>
    <row r="326" spans="1:10" s="25" customFormat="1" ht="15">
      <c r="A326" s="180"/>
      <c r="B326" s="180"/>
      <c r="C326" s="181"/>
      <c r="D326" s="182"/>
      <c r="E326" s="172">
        <v>5.95</v>
      </c>
      <c r="F326" s="172">
        <v>7.56</v>
      </c>
      <c r="G326" s="172"/>
      <c r="H326" s="172"/>
      <c r="I326" s="172">
        <f>PRODUCT(E326:H326)</f>
        <v>44.981999999999999</v>
      </c>
      <c r="J326" s="26"/>
    </row>
    <row r="327" spans="1:10" s="4" customFormat="1" ht="15">
      <c r="A327" s="183"/>
      <c r="B327" s="183"/>
      <c r="C327" s="184"/>
      <c r="D327" s="185"/>
      <c r="E327" s="171"/>
      <c r="F327" s="171"/>
      <c r="G327" s="171"/>
      <c r="H327" s="171"/>
      <c r="I327" s="173"/>
    </row>
  </sheetData>
  <mergeCells count="15">
    <mergeCell ref="A7:I7"/>
    <mergeCell ref="C1:G1"/>
    <mergeCell ref="H1:I2"/>
    <mergeCell ref="C2:G2"/>
    <mergeCell ref="A3:B3"/>
    <mergeCell ref="D3:I3"/>
    <mergeCell ref="A4:B4"/>
    <mergeCell ref="D4:E4"/>
    <mergeCell ref="F4:G4"/>
    <mergeCell ref="H4:I4"/>
    <mergeCell ref="A5:B5"/>
    <mergeCell ref="D5:E5"/>
    <mergeCell ref="F5:G5"/>
    <mergeCell ref="H5:I5"/>
    <mergeCell ref="A6:I6"/>
  </mergeCells>
  <pageMargins left="0.51181102362204722" right="0.51181102362204722" top="0.59055118110236227" bottom="0.78740157480314965" header="0.31496062992125984" footer="0.31496062992125984"/>
  <pageSetup paperSize="9" scale="97" fitToHeight="0" orientation="landscape" verticalDpi="300" r:id="rId1"/>
  <drawing r:id="rId2"/>
</worksheet>
</file>

<file path=xl/worksheets/sheet11.xml><?xml version="1.0" encoding="utf-8"?>
<worksheet xmlns="http://schemas.openxmlformats.org/spreadsheetml/2006/main" xmlns:r="http://schemas.openxmlformats.org/officeDocument/2006/relationships">
  <dimension ref="A1:K120"/>
  <sheetViews>
    <sheetView view="pageBreakPreview" zoomScale="60" zoomScaleNormal="91" workbookViewId="0">
      <selection activeCell="N6" sqref="N6"/>
    </sheetView>
  </sheetViews>
  <sheetFormatPr defaultRowHeight="15"/>
  <cols>
    <col min="1" max="1" width="10.140625" customWidth="1"/>
    <col min="3" max="3" width="9.140625" customWidth="1"/>
    <col min="4" max="4" width="41.7109375" customWidth="1"/>
    <col min="5" max="5" width="17.140625" bestFit="1" customWidth="1"/>
    <col min="6" max="6" width="10.85546875" customWidth="1"/>
    <col min="11" max="11" width="11.42578125" bestFit="1" customWidth="1"/>
  </cols>
  <sheetData>
    <row r="1" spans="1:10" s="1" customFormat="1" ht="22.5" customHeight="1">
      <c r="A1" s="412"/>
      <c r="B1" s="412"/>
      <c r="C1" s="412"/>
      <c r="D1" s="412"/>
      <c r="E1" s="413" t="s">
        <v>12</v>
      </c>
      <c r="F1" s="413"/>
      <c r="G1" s="413"/>
      <c r="H1" s="413"/>
      <c r="I1" s="413"/>
      <c r="J1" s="413"/>
    </row>
    <row r="2" spans="1:10" s="1" customFormat="1" ht="22.5" customHeight="1">
      <c r="A2" s="412"/>
      <c r="B2" s="412"/>
      <c r="C2" s="412"/>
      <c r="D2" s="412"/>
      <c r="E2" s="413" t="s">
        <v>545</v>
      </c>
      <c r="F2" s="413"/>
      <c r="G2" s="413"/>
      <c r="H2" s="413"/>
      <c r="I2" s="413"/>
      <c r="J2" s="413"/>
    </row>
    <row r="3" spans="1:10" s="1" customFormat="1" ht="75.75" customHeight="1">
      <c r="A3" s="342" t="s">
        <v>16</v>
      </c>
      <c r="B3" s="343"/>
      <c r="C3" s="343"/>
      <c r="D3" s="22" t="s">
        <v>15</v>
      </c>
      <c r="E3" s="414" t="s">
        <v>270</v>
      </c>
      <c r="F3" s="414"/>
      <c r="G3" s="414"/>
      <c r="H3" s="414"/>
      <c r="I3" s="414"/>
      <c r="J3" s="414"/>
    </row>
    <row r="4" spans="1:10" s="1" customFormat="1" ht="12.75">
      <c r="A4" s="415" t="s">
        <v>17</v>
      </c>
      <c r="B4" s="416"/>
      <c r="C4" s="416"/>
      <c r="D4" s="21" t="s">
        <v>280</v>
      </c>
      <c r="E4" s="417" t="s">
        <v>1</v>
      </c>
      <c r="F4" s="345"/>
      <c r="G4" s="417" t="s">
        <v>19</v>
      </c>
      <c r="H4" s="345"/>
      <c r="I4" s="333" t="s">
        <v>0</v>
      </c>
      <c r="J4" s="334"/>
    </row>
    <row r="5" spans="1:10" s="1" customFormat="1" ht="49.5" customHeight="1">
      <c r="A5" s="342" t="s">
        <v>18</v>
      </c>
      <c r="B5" s="343"/>
      <c r="C5" s="343"/>
      <c r="D5" s="73" t="s">
        <v>271</v>
      </c>
      <c r="E5" s="404">
        <v>0.25919999999999999</v>
      </c>
      <c r="F5" s="405"/>
      <c r="G5" s="406" t="s">
        <v>403</v>
      </c>
      <c r="H5" s="347"/>
      <c r="I5" s="407">
        <v>44310</v>
      </c>
      <c r="J5" s="408"/>
    </row>
    <row r="6" spans="1:10" s="1" customFormat="1" ht="12.75">
      <c r="A6" s="409"/>
      <c r="B6" s="410"/>
      <c r="C6" s="410"/>
      <c r="D6" s="410"/>
      <c r="E6" s="329"/>
      <c r="F6" s="329"/>
      <c r="G6" s="329"/>
      <c r="H6" s="329"/>
      <c r="I6" s="329"/>
      <c r="J6" s="330"/>
    </row>
    <row r="7" spans="1:10" s="1" customFormat="1" ht="15.75">
      <c r="A7" s="411" t="s">
        <v>545</v>
      </c>
      <c r="B7" s="411"/>
      <c r="C7" s="411"/>
      <c r="D7" s="411"/>
      <c r="E7" s="411"/>
      <c r="F7" s="411"/>
      <c r="G7" s="411"/>
      <c r="H7" s="411"/>
      <c r="I7" s="411"/>
      <c r="J7" s="411"/>
    </row>
    <row r="8" spans="1:10" ht="54" customHeight="1">
      <c r="A8" s="30"/>
      <c r="B8" s="31"/>
      <c r="C8" s="384" t="s">
        <v>41</v>
      </c>
      <c r="D8" s="385"/>
      <c r="E8" s="399" t="s">
        <v>546</v>
      </c>
      <c r="F8" s="399"/>
      <c r="G8" s="399"/>
      <c r="H8" s="399"/>
      <c r="I8" s="399"/>
      <c r="J8" s="399"/>
    </row>
    <row r="9" spans="1:10" ht="26.25" customHeight="1">
      <c r="A9" s="30"/>
      <c r="B9" s="31"/>
      <c r="C9" s="384" t="s">
        <v>42</v>
      </c>
      <c r="D9" s="385"/>
      <c r="E9" s="238" t="s">
        <v>122</v>
      </c>
      <c r="F9" s="33" t="s">
        <v>43</v>
      </c>
      <c r="G9" s="34"/>
      <c r="H9" s="386">
        <f>H21</f>
        <v>0</v>
      </c>
      <c r="I9" s="386"/>
      <c r="J9" s="386"/>
    </row>
    <row r="10" spans="1:10">
      <c r="A10" s="30"/>
      <c r="B10" s="31"/>
      <c r="C10" s="384" t="s">
        <v>44</v>
      </c>
      <c r="D10" s="385"/>
      <c r="E10" s="238">
        <v>1</v>
      </c>
      <c r="F10" s="238" t="s">
        <v>1</v>
      </c>
      <c r="G10" s="238" t="s">
        <v>45</v>
      </c>
      <c r="H10" s="395"/>
      <c r="I10" s="395"/>
      <c r="J10" s="395"/>
    </row>
    <row r="11" spans="1:10">
      <c r="A11" s="30"/>
      <c r="B11" s="31"/>
      <c r="C11" s="384" t="s">
        <v>547</v>
      </c>
      <c r="D11" s="385"/>
      <c r="E11" s="238" t="s">
        <v>548</v>
      </c>
      <c r="F11" s="396" t="s">
        <v>46</v>
      </c>
      <c r="G11" s="396"/>
      <c r="H11" s="396"/>
      <c r="I11" s="396"/>
      <c r="J11" s="396"/>
    </row>
    <row r="12" spans="1:10" ht="25.5">
      <c r="A12" s="35" t="s">
        <v>58</v>
      </c>
      <c r="B12" s="36" t="s">
        <v>48</v>
      </c>
      <c r="C12" s="384" t="s">
        <v>49</v>
      </c>
      <c r="D12" s="385"/>
      <c r="E12" s="238" t="s">
        <v>42</v>
      </c>
      <c r="F12" s="238" t="s">
        <v>50</v>
      </c>
      <c r="G12" s="384" t="s">
        <v>51</v>
      </c>
      <c r="H12" s="385"/>
      <c r="I12" s="386" t="s">
        <v>52</v>
      </c>
      <c r="J12" s="386"/>
    </row>
    <row r="13" spans="1:10">
      <c r="A13" s="387" t="s">
        <v>113</v>
      </c>
      <c r="B13" s="388"/>
      <c r="C13" s="388"/>
      <c r="D13" s="388"/>
      <c r="E13" s="388"/>
      <c r="F13" s="388"/>
      <c r="G13" s="388"/>
      <c r="H13" s="388"/>
      <c r="I13" s="388"/>
      <c r="J13" s="389"/>
    </row>
    <row r="14" spans="1:10" ht="25.5" customHeight="1">
      <c r="A14" s="44" t="s">
        <v>550</v>
      </c>
      <c r="B14" s="44" t="s">
        <v>107</v>
      </c>
      <c r="C14" s="390" t="s">
        <v>553</v>
      </c>
      <c r="D14" s="391"/>
      <c r="E14" s="37" t="s">
        <v>98</v>
      </c>
      <c r="F14" s="38">
        <v>0.02</v>
      </c>
      <c r="G14" s="392">
        <v>20.05</v>
      </c>
      <c r="H14" s="393"/>
      <c r="I14" s="394">
        <f>ROUND(G14*F14,2)</f>
        <v>0.4</v>
      </c>
      <c r="J14" s="394"/>
    </row>
    <row r="15" spans="1:10" ht="25.5">
      <c r="A15" s="44" t="s">
        <v>414</v>
      </c>
      <c r="B15" s="44" t="s">
        <v>107</v>
      </c>
      <c r="C15" s="402" t="s">
        <v>575</v>
      </c>
      <c r="D15" s="403"/>
      <c r="E15" s="37" t="s">
        <v>38</v>
      </c>
      <c r="F15" s="74">
        <v>3.5999999999999997E-2</v>
      </c>
      <c r="G15" s="392">
        <v>8.94</v>
      </c>
      <c r="H15" s="393"/>
      <c r="I15" s="394">
        <f>ROUND(G15*F15,2)</f>
        <v>0.32</v>
      </c>
      <c r="J15" s="394"/>
    </row>
    <row r="16" spans="1:10" ht="25.5">
      <c r="A16" s="44" t="s">
        <v>410</v>
      </c>
      <c r="B16" s="44" t="s">
        <v>107</v>
      </c>
      <c r="C16" s="400" t="s">
        <v>554</v>
      </c>
      <c r="D16" s="401"/>
      <c r="E16" s="37" t="s">
        <v>98</v>
      </c>
      <c r="F16" s="74">
        <v>0.01</v>
      </c>
      <c r="G16" s="392">
        <v>17.010000000000002</v>
      </c>
      <c r="H16" s="393"/>
      <c r="I16" s="394">
        <f>ROUND(G16*F16,2)</f>
        <v>0.17</v>
      </c>
      <c r="J16" s="394"/>
    </row>
    <row r="17" spans="1:11" ht="25.5">
      <c r="A17" s="44" t="s">
        <v>551</v>
      </c>
      <c r="B17" s="44" t="s">
        <v>107</v>
      </c>
      <c r="C17" s="400" t="s">
        <v>555</v>
      </c>
      <c r="D17" s="401"/>
      <c r="E17" s="37" t="s">
        <v>38</v>
      </c>
      <c r="F17" s="74">
        <v>3.2000000000000001E-2</v>
      </c>
      <c r="G17" s="392">
        <v>10.1</v>
      </c>
      <c r="H17" s="393"/>
      <c r="I17" s="394">
        <f>ROUND(G17*F17,2)</f>
        <v>0.32</v>
      </c>
      <c r="J17" s="394"/>
    </row>
    <row r="18" spans="1:11">
      <c r="A18" s="387" t="s">
        <v>108</v>
      </c>
      <c r="B18" s="388"/>
      <c r="C18" s="388"/>
      <c r="D18" s="388"/>
      <c r="E18" s="388"/>
      <c r="F18" s="388"/>
      <c r="G18" s="388"/>
      <c r="H18" s="388"/>
      <c r="I18" s="388"/>
      <c r="J18" s="389"/>
    </row>
    <row r="19" spans="1:11" ht="30" customHeight="1">
      <c r="A19" s="24" t="s">
        <v>549</v>
      </c>
      <c r="B19" s="44" t="s">
        <v>114</v>
      </c>
      <c r="C19" s="397" t="s">
        <v>552</v>
      </c>
      <c r="D19" s="398"/>
      <c r="E19" s="37" t="s">
        <v>104</v>
      </c>
      <c r="F19" s="38">
        <v>0.1</v>
      </c>
      <c r="G19" s="392">
        <v>18.11</v>
      </c>
      <c r="H19" s="393"/>
      <c r="I19" s="394">
        <f>ROUND(G19*F19,2)</f>
        <v>1.81</v>
      </c>
      <c r="J19" s="394"/>
    </row>
    <row r="20" spans="1:11" ht="15" customHeight="1">
      <c r="A20" s="24" t="s">
        <v>110</v>
      </c>
      <c r="B20" s="44" t="s">
        <v>114</v>
      </c>
      <c r="C20" s="397" t="s">
        <v>111</v>
      </c>
      <c r="D20" s="398"/>
      <c r="E20" s="37" t="s">
        <v>104</v>
      </c>
      <c r="F20" s="38">
        <v>0.1</v>
      </c>
      <c r="G20" s="392">
        <v>14.8</v>
      </c>
      <c r="H20" s="393"/>
      <c r="I20" s="394">
        <f>ROUND(G20*F20,2)</f>
        <v>1.48</v>
      </c>
      <c r="J20" s="394"/>
    </row>
    <row r="21" spans="1:11">
      <c r="A21" s="380" t="s">
        <v>53</v>
      </c>
      <c r="B21" s="381"/>
      <c r="C21" s="381"/>
      <c r="D21" s="381"/>
      <c r="E21" s="381"/>
      <c r="F21" s="381"/>
      <c r="G21" s="381"/>
      <c r="H21" s="382"/>
      <c r="I21" s="383">
        <f>ROUND(SUM(I13:J20),2)</f>
        <v>4.5</v>
      </c>
      <c r="J21" s="383"/>
      <c r="K21" s="45"/>
    </row>
    <row r="23" spans="1:11" ht="39" customHeight="1">
      <c r="A23" s="30"/>
      <c r="B23" s="31"/>
      <c r="C23" s="384" t="s">
        <v>41</v>
      </c>
      <c r="D23" s="385"/>
      <c r="E23" s="399" t="s">
        <v>557</v>
      </c>
      <c r="F23" s="399"/>
      <c r="G23" s="399"/>
      <c r="H23" s="399"/>
      <c r="I23" s="399"/>
      <c r="J23" s="399"/>
    </row>
    <row r="24" spans="1:11" ht="26.25" customHeight="1">
      <c r="A24" s="30"/>
      <c r="B24" s="31"/>
      <c r="C24" s="384" t="s">
        <v>42</v>
      </c>
      <c r="D24" s="385"/>
      <c r="E24" s="238" t="s">
        <v>126</v>
      </c>
      <c r="F24" s="33" t="s">
        <v>43</v>
      </c>
      <c r="G24" s="34"/>
      <c r="H24" s="386">
        <f>H30</f>
        <v>0</v>
      </c>
      <c r="I24" s="386"/>
      <c r="J24" s="386"/>
    </row>
    <row r="25" spans="1:11">
      <c r="A25" s="30"/>
      <c r="B25" s="31"/>
      <c r="C25" s="384" t="s">
        <v>44</v>
      </c>
      <c r="D25" s="385"/>
      <c r="E25" s="238">
        <v>1</v>
      </c>
      <c r="F25" s="238" t="s">
        <v>1</v>
      </c>
      <c r="G25" s="238" t="s">
        <v>45</v>
      </c>
      <c r="H25" s="395"/>
      <c r="I25" s="395"/>
      <c r="J25" s="395"/>
    </row>
    <row r="26" spans="1:11">
      <c r="A26" s="30"/>
      <c r="B26" s="31"/>
      <c r="C26" s="384" t="s">
        <v>547</v>
      </c>
      <c r="D26" s="385"/>
      <c r="E26" s="238" t="s">
        <v>558</v>
      </c>
      <c r="F26" s="396" t="s">
        <v>46</v>
      </c>
      <c r="G26" s="396"/>
      <c r="H26" s="396"/>
      <c r="I26" s="396"/>
      <c r="J26" s="396"/>
    </row>
    <row r="27" spans="1:11" ht="25.5">
      <c r="A27" s="35" t="s">
        <v>58</v>
      </c>
      <c r="B27" s="36" t="s">
        <v>48</v>
      </c>
      <c r="C27" s="384" t="s">
        <v>49</v>
      </c>
      <c r="D27" s="385"/>
      <c r="E27" s="238" t="s">
        <v>42</v>
      </c>
      <c r="F27" s="238" t="s">
        <v>50</v>
      </c>
      <c r="G27" s="384" t="s">
        <v>51</v>
      </c>
      <c r="H27" s="385"/>
      <c r="I27" s="386" t="s">
        <v>52</v>
      </c>
      <c r="J27" s="386"/>
    </row>
    <row r="28" spans="1:11">
      <c r="A28" s="387" t="s">
        <v>113</v>
      </c>
      <c r="B28" s="388"/>
      <c r="C28" s="388"/>
      <c r="D28" s="388"/>
      <c r="E28" s="388"/>
      <c r="F28" s="388"/>
      <c r="G28" s="388"/>
      <c r="H28" s="388"/>
      <c r="I28" s="388"/>
      <c r="J28" s="389"/>
    </row>
    <row r="29" spans="1:11" ht="68.25" customHeight="1">
      <c r="A29" s="44" t="s">
        <v>559</v>
      </c>
      <c r="B29" s="44" t="s">
        <v>114</v>
      </c>
      <c r="C29" s="390" t="s">
        <v>561</v>
      </c>
      <c r="D29" s="391"/>
      <c r="E29" s="37" t="s">
        <v>560</v>
      </c>
      <c r="F29" s="74">
        <v>3.27E-2</v>
      </c>
      <c r="G29" s="392">
        <v>146.79</v>
      </c>
      <c r="H29" s="393"/>
      <c r="I29" s="394">
        <f>ROUND(G29*F29,2)</f>
        <v>4.8</v>
      </c>
      <c r="J29" s="394"/>
    </row>
    <row r="30" spans="1:11">
      <c r="A30" s="380" t="s">
        <v>53</v>
      </c>
      <c r="B30" s="381"/>
      <c r="C30" s="381"/>
      <c r="D30" s="381"/>
      <c r="E30" s="381"/>
      <c r="F30" s="381"/>
      <c r="G30" s="381"/>
      <c r="H30" s="382"/>
      <c r="I30" s="383">
        <f>ROUND(SUM(I28:J29),2)</f>
        <v>4.8</v>
      </c>
      <c r="J30" s="383"/>
      <c r="K30" s="45"/>
    </row>
    <row r="32" spans="1:11">
      <c r="A32" s="30"/>
      <c r="B32" s="31"/>
      <c r="C32" s="384" t="s">
        <v>41</v>
      </c>
      <c r="D32" s="385"/>
      <c r="E32" s="399" t="str">
        <f>'02 QUARTOS TP 01'!C17</f>
        <v xml:space="preserve">ESCAVAÇÃO MANUAL DE VALAS. AF_03/2016 </v>
      </c>
      <c r="F32" s="399"/>
      <c r="G32" s="399"/>
      <c r="H32" s="399"/>
      <c r="I32" s="399"/>
      <c r="J32" s="399"/>
    </row>
    <row r="33" spans="1:11" ht="26.25" customHeight="1">
      <c r="A33" s="30"/>
      <c r="B33" s="31"/>
      <c r="C33" s="384" t="s">
        <v>42</v>
      </c>
      <c r="D33" s="385"/>
      <c r="E33" s="238" t="str">
        <f>'02 QUARTOS TP 01'!D17</f>
        <v>m³</v>
      </c>
      <c r="F33" s="33" t="s">
        <v>43</v>
      </c>
      <c r="G33" s="34"/>
      <c r="H33" s="386">
        <f>H39</f>
        <v>0</v>
      </c>
      <c r="I33" s="386"/>
      <c r="J33" s="386"/>
    </row>
    <row r="34" spans="1:11">
      <c r="A34" s="30"/>
      <c r="B34" s="31"/>
      <c r="C34" s="384" t="s">
        <v>44</v>
      </c>
      <c r="D34" s="385"/>
      <c r="E34" s="238">
        <v>1</v>
      </c>
      <c r="F34" s="238" t="s">
        <v>1</v>
      </c>
      <c r="G34" s="238" t="s">
        <v>45</v>
      </c>
      <c r="H34" s="395"/>
      <c r="I34" s="395"/>
      <c r="J34" s="395"/>
    </row>
    <row r="35" spans="1:11">
      <c r="A35" s="30"/>
      <c r="B35" s="31"/>
      <c r="C35" s="384" t="s">
        <v>547</v>
      </c>
      <c r="D35" s="385"/>
      <c r="E35" s="238" t="str">
        <f>'02 QUARTOS TP 01'!B17</f>
        <v>93358 SINAPI</v>
      </c>
      <c r="F35" s="396" t="s">
        <v>46</v>
      </c>
      <c r="G35" s="396"/>
      <c r="H35" s="396"/>
      <c r="I35" s="396"/>
      <c r="J35" s="396"/>
    </row>
    <row r="36" spans="1:11" ht="25.5">
      <c r="A36" s="35" t="s">
        <v>58</v>
      </c>
      <c r="B36" s="36" t="s">
        <v>48</v>
      </c>
      <c r="C36" s="384" t="s">
        <v>49</v>
      </c>
      <c r="D36" s="385"/>
      <c r="E36" s="238" t="s">
        <v>42</v>
      </c>
      <c r="F36" s="238" t="s">
        <v>50</v>
      </c>
      <c r="G36" s="384" t="s">
        <v>51</v>
      </c>
      <c r="H36" s="385"/>
      <c r="I36" s="386" t="s">
        <v>52</v>
      </c>
      <c r="J36" s="386"/>
    </row>
    <row r="37" spans="1:11">
      <c r="A37" s="387" t="s">
        <v>108</v>
      </c>
      <c r="B37" s="388"/>
      <c r="C37" s="388"/>
      <c r="D37" s="388"/>
      <c r="E37" s="388"/>
      <c r="F37" s="388"/>
      <c r="G37" s="388"/>
      <c r="H37" s="388"/>
      <c r="I37" s="388"/>
      <c r="J37" s="389"/>
    </row>
    <row r="38" spans="1:11" ht="15" customHeight="1">
      <c r="A38" s="24" t="s">
        <v>110</v>
      </c>
      <c r="B38" s="44" t="s">
        <v>114</v>
      </c>
      <c r="C38" s="397" t="s">
        <v>111</v>
      </c>
      <c r="D38" s="398"/>
      <c r="E38" s="37" t="s">
        <v>104</v>
      </c>
      <c r="F38" s="240">
        <v>3.956</v>
      </c>
      <c r="G38" s="392">
        <f>G20</f>
        <v>14.8</v>
      </c>
      <c r="H38" s="393"/>
      <c r="I38" s="394">
        <f>ROUND(G38*F38,2)</f>
        <v>58.55</v>
      </c>
      <c r="J38" s="394"/>
      <c r="K38" t="s">
        <v>564</v>
      </c>
    </row>
    <row r="39" spans="1:11">
      <c r="A39" s="380" t="s">
        <v>53</v>
      </c>
      <c r="B39" s="381"/>
      <c r="C39" s="381"/>
      <c r="D39" s="381"/>
      <c r="E39" s="381"/>
      <c r="F39" s="381"/>
      <c r="G39" s="381"/>
      <c r="H39" s="382"/>
      <c r="I39" s="383">
        <f>ROUND(SUM(I37:J38),2)</f>
        <v>58.55</v>
      </c>
      <c r="J39" s="383"/>
      <c r="K39" s="45"/>
    </row>
    <row r="41" spans="1:11" ht="52.5" customHeight="1">
      <c r="A41" s="30"/>
      <c r="B41" s="31"/>
      <c r="C41" s="384" t="s">
        <v>41</v>
      </c>
      <c r="D41" s="385"/>
      <c r="E41" s="399" t="str">
        <f>'02 QUARTOS TP 01'!C25</f>
        <v>LAJE PRE-MOLDADA P/PISO, SOBRECARGA 200KG/M2, VAOS ATE 3,50M/E=8CM, C/ LAJOTAS E CAP.C/CONC FCK=20MPA, 4CM, INTER-EIXO 38CM, C/ESCORAMENTO (REAPR.3X) E FERRAGEM NEGATIVA</v>
      </c>
      <c r="F41" s="399"/>
      <c r="G41" s="399"/>
      <c r="H41" s="399"/>
      <c r="I41" s="399"/>
      <c r="J41" s="399"/>
    </row>
    <row r="42" spans="1:11" ht="26.25" customHeight="1">
      <c r="A42" s="30"/>
      <c r="B42" s="31"/>
      <c r="C42" s="384" t="s">
        <v>42</v>
      </c>
      <c r="D42" s="385"/>
      <c r="E42" s="238" t="str">
        <f>'02 QUARTOS TP 01'!D25</f>
        <v>m²</v>
      </c>
      <c r="F42" s="33" t="s">
        <v>43</v>
      </c>
      <c r="G42" s="34"/>
      <c r="H42" s="386">
        <f>H59</f>
        <v>0</v>
      </c>
      <c r="I42" s="386"/>
      <c r="J42" s="386"/>
    </row>
    <row r="43" spans="1:11">
      <c r="A43" s="30"/>
      <c r="B43" s="31"/>
      <c r="C43" s="384" t="s">
        <v>44</v>
      </c>
      <c r="D43" s="385"/>
      <c r="E43" s="238">
        <v>1</v>
      </c>
      <c r="F43" s="238" t="s">
        <v>1</v>
      </c>
      <c r="G43" s="238" t="s">
        <v>45</v>
      </c>
      <c r="H43" s="395"/>
      <c r="I43" s="395"/>
      <c r="J43" s="395"/>
    </row>
    <row r="44" spans="1:11">
      <c r="A44" s="30"/>
      <c r="B44" s="31"/>
      <c r="C44" s="384" t="s">
        <v>547</v>
      </c>
      <c r="D44" s="385"/>
      <c r="E44" s="238" t="str">
        <f>'02 QUARTOS TP 01'!B25</f>
        <v>74202/002 SINAPI</v>
      </c>
      <c r="F44" s="396" t="s">
        <v>46</v>
      </c>
      <c r="G44" s="396"/>
      <c r="H44" s="396"/>
      <c r="I44" s="396"/>
      <c r="J44" s="396"/>
    </row>
    <row r="45" spans="1:11" ht="25.5">
      <c r="A45" s="35" t="s">
        <v>58</v>
      </c>
      <c r="B45" s="36" t="s">
        <v>48</v>
      </c>
      <c r="C45" s="384" t="s">
        <v>49</v>
      </c>
      <c r="D45" s="385"/>
      <c r="E45" s="238" t="s">
        <v>42</v>
      </c>
      <c r="F45" s="238" t="s">
        <v>50</v>
      </c>
      <c r="G45" s="384" t="s">
        <v>51</v>
      </c>
      <c r="H45" s="385"/>
      <c r="I45" s="386" t="s">
        <v>52</v>
      </c>
      <c r="J45" s="386"/>
    </row>
    <row r="46" spans="1:11">
      <c r="A46" s="387" t="s">
        <v>113</v>
      </c>
      <c r="B46" s="388"/>
      <c r="C46" s="388"/>
      <c r="D46" s="388"/>
      <c r="E46" s="388"/>
      <c r="F46" s="388"/>
      <c r="G46" s="388"/>
      <c r="H46" s="388"/>
      <c r="I46" s="388"/>
      <c r="J46" s="389"/>
    </row>
    <row r="47" spans="1:11" ht="46.5" customHeight="1">
      <c r="A47" s="44" t="s">
        <v>567</v>
      </c>
      <c r="B47" s="44" t="s">
        <v>114</v>
      </c>
      <c r="C47" s="390" t="s">
        <v>568</v>
      </c>
      <c r="D47" s="391"/>
      <c r="E47" s="37" t="s">
        <v>32</v>
      </c>
      <c r="F47" s="240">
        <v>4.2999999999999997E-2</v>
      </c>
      <c r="G47" s="392">
        <v>362.16</v>
      </c>
      <c r="H47" s="393"/>
      <c r="I47" s="394">
        <f t="shared" ref="I47:I53" si="0">ROUND(G47*F47,2)</f>
        <v>15.57</v>
      </c>
      <c r="J47" s="394"/>
    </row>
    <row r="48" spans="1:11" ht="44.25" customHeight="1">
      <c r="A48" s="44" t="s">
        <v>406</v>
      </c>
      <c r="B48" s="44" t="s">
        <v>114</v>
      </c>
      <c r="C48" s="400" t="s">
        <v>407</v>
      </c>
      <c r="D48" s="401"/>
      <c r="E48" s="37" t="s">
        <v>32</v>
      </c>
      <c r="F48" s="74">
        <v>4.2999999999999997E-2</v>
      </c>
      <c r="G48" s="392">
        <v>25.03</v>
      </c>
      <c r="H48" s="393"/>
      <c r="I48" s="394">
        <f t="shared" si="0"/>
        <v>1.08</v>
      </c>
      <c r="J48" s="394"/>
    </row>
    <row r="49" spans="1:11" ht="40.5" customHeight="1">
      <c r="A49" s="44" t="s">
        <v>408</v>
      </c>
      <c r="B49" s="44" t="s">
        <v>107</v>
      </c>
      <c r="C49" s="400" t="s">
        <v>409</v>
      </c>
      <c r="D49" s="401"/>
      <c r="E49" s="37" t="s">
        <v>33</v>
      </c>
      <c r="F49" s="74">
        <v>1</v>
      </c>
      <c r="G49" s="392">
        <v>46.22</v>
      </c>
      <c r="H49" s="393"/>
      <c r="I49" s="394">
        <f t="shared" si="0"/>
        <v>46.22</v>
      </c>
      <c r="J49" s="394"/>
    </row>
    <row r="50" spans="1:11" ht="33" customHeight="1">
      <c r="A50" s="44" t="s">
        <v>569</v>
      </c>
      <c r="B50" s="44" t="s">
        <v>107</v>
      </c>
      <c r="C50" s="400" t="s">
        <v>570</v>
      </c>
      <c r="D50" s="401"/>
      <c r="E50" s="37" t="s">
        <v>98</v>
      </c>
      <c r="F50" s="74">
        <v>0.47099999999999997</v>
      </c>
      <c r="G50" s="392">
        <v>9.73</v>
      </c>
      <c r="H50" s="393"/>
      <c r="I50" s="394">
        <f t="shared" si="0"/>
        <v>4.58</v>
      </c>
      <c r="J50" s="394"/>
    </row>
    <row r="51" spans="1:11" ht="25.5">
      <c r="A51" s="44" t="s">
        <v>410</v>
      </c>
      <c r="B51" s="44" t="s">
        <v>107</v>
      </c>
      <c r="C51" s="400" t="s">
        <v>411</v>
      </c>
      <c r="D51" s="401"/>
      <c r="E51" s="37" t="s">
        <v>98</v>
      </c>
      <c r="F51" s="74">
        <v>0.03</v>
      </c>
      <c r="G51" s="392">
        <v>17.010000000000002</v>
      </c>
      <c r="H51" s="393"/>
      <c r="I51" s="394">
        <f t="shared" si="0"/>
        <v>0.51</v>
      </c>
      <c r="J51" s="394"/>
    </row>
    <row r="52" spans="1:11" ht="39.75" customHeight="1">
      <c r="A52" s="44" t="s">
        <v>412</v>
      </c>
      <c r="B52" s="44" t="s">
        <v>107</v>
      </c>
      <c r="C52" s="400" t="s">
        <v>413</v>
      </c>
      <c r="D52" s="401"/>
      <c r="E52" s="37" t="s">
        <v>38</v>
      </c>
      <c r="F52" s="74">
        <v>0.17</v>
      </c>
      <c r="G52" s="392">
        <v>15.46</v>
      </c>
      <c r="H52" s="393"/>
      <c r="I52" s="394">
        <f t="shared" si="0"/>
        <v>2.63</v>
      </c>
      <c r="J52" s="394"/>
    </row>
    <row r="53" spans="1:11" ht="30" customHeight="1">
      <c r="A53" s="44" t="s">
        <v>414</v>
      </c>
      <c r="B53" s="44" t="s">
        <v>107</v>
      </c>
      <c r="C53" s="400" t="s">
        <v>415</v>
      </c>
      <c r="D53" s="401"/>
      <c r="E53" s="37" t="s">
        <v>38</v>
      </c>
      <c r="F53" s="74">
        <v>0.28999999999999998</v>
      </c>
      <c r="G53" s="392">
        <v>8.94</v>
      </c>
      <c r="H53" s="393"/>
      <c r="I53" s="394">
        <f t="shared" si="0"/>
        <v>2.59</v>
      </c>
      <c r="J53" s="394"/>
    </row>
    <row r="54" spans="1:11">
      <c r="A54" s="387" t="s">
        <v>108</v>
      </c>
      <c r="B54" s="388"/>
      <c r="C54" s="388"/>
      <c r="D54" s="388"/>
      <c r="E54" s="388"/>
      <c r="F54" s="388"/>
      <c r="G54" s="388"/>
      <c r="H54" s="388"/>
      <c r="I54" s="388"/>
      <c r="J54" s="389"/>
    </row>
    <row r="55" spans="1:11" ht="15" customHeight="1">
      <c r="A55" s="24" t="s">
        <v>549</v>
      </c>
      <c r="B55" s="44" t="s">
        <v>114</v>
      </c>
      <c r="C55" s="397" t="s">
        <v>552</v>
      </c>
      <c r="D55" s="398"/>
      <c r="E55" s="37" t="s">
        <v>104</v>
      </c>
      <c r="F55" s="38">
        <v>0.16</v>
      </c>
      <c r="G55" s="392">
        <f>G19</f>
        <v>18.11</v>
      </c>
      <c r="H55" s="393"/>
      <c r="I55" s="394">
        <f>ROUND(G55*F55,2)</f>
        <v>2.9</v>
      </c>
      <c r="J55" s="394"/>
      <c r="K55" t="s">
        <v>564</v>
      </c>
    </row>
    <row r="56" spans="1:11" ht="30" customHeight="1">
      <c r="A56" s="24" t="s">
        <v>571</v>
      </c>
      <c r="B56" s="44" t="s">
        <v>114</v>
      </c>
      <c r="C56" s="390" t="s">
        <v>572</v>
      </c>
      <c r="D56" s="391"/>
      <c r="E56" s="37" t="s">
        <v>104</v>
      </c>
      <c r="F56" s="38">
        <v>0.16</v>
      </c>
      <c r="G56" s="392">
        <v>15.25</v>
      </c>
      <c r="H56" s="393"/>
      <c r="I56" s="394">
        <f>ROUND(G56*F56,2)</f>
        <v>2.44</v>
      </c>
      <c r="J56" s="394"/>
    </row>
    <row r="57" spans="1:11">
      <c r="A57" s="24" t="s">
        <v>109</v>
      </c>
      <c r="B57" s="44" t="s">
        <v>114</v>
      </c>
      <c r="C57" s="390" t="s">
        <v>112</v>
      </c>
      <c r="D57" s="391"/>
      <c r="E57" s="37" t="s">
        <v>104</v>
      </c>
      <c r="F57" s="38">
        <v>0.4</v>
      </c>
      <c r="G57" s="392">
        <v>18.3</v>
      </c>
      <c r="H57" s="393"/>
      <c r="I57" s="394">
        <f>ROUND(G57*F57,2)</f>
        <v>7.32</v>
      </c>
      <c r="J57" s="394"/>
    </row>
    <row r="58" spans="1:11" ht="15" customHeight="1">
      <c r="A58" s="24" t="s">
        <v>110</v>
      </c>
      <c r="B58" s="44" t="s">
        <v>114</v>
      </c>
      <c r="C58" s="390" t="s">
        <v>111</v>
      </c>
      <c r="D58" s="391"/>
      <c r="E58" s="37" t="s">
        <v>104</v>
      </c>
      <c r="F58" s="38">
        <v>0.44</v>
      </c>
      <c r="G58" s="392">
        <f>G20</f>
        <v>14.8</v>
      </c>
      <c r="H58" s="393"/>
      <c r="I58" s="394">
        <f>ROUND(G58*F58,2)</f>
        <v>6.51</v>
      </c>
      <c r="J58" s="394"/>
      <c r="K58" t="s">
        <v>564</v>
      </c>
    </row>
    <row r="59" spans="1:11">
      <c r="A59" s="380" t="s">
        <v>53</v>
      </c>
      <c r="B59" s="381"/>
      <c r="C59" s="381"/>
      <c r="D59" s="381"/>
      <c r="E59" s="381"/>
      <c r="F59" s="381"/>
      <c r="G59" s="381"/>
      <c r="H59" s="382"/>
      <c r="I59" s="383">
        <f>ROUND(SUM(I46:J58),2)</f>
        <v>92.35</v>
      </c>
      <c r="J59" s="383"/>
      <c r="K59" s="45"/>
    </row>
    <row r="60" spans="1:11">
      <c r="A60" s="177"/>
      <c r="B60" s="178"/>
      <c r="C60" s="178"/>
      <c r="D60" s="178"/>
      <c r="E60" s="179"/>
      <c r="F60" s="179"/>
      <c r="G60" s="179"/>
      <c r="H60" s="179"/>
      <c r="I60" s="42"/>
      <c r="J60" s="42"/>
      <c r="K60" s="45"/>
    </row>
    <row r="61" spans="1:11" ht="54" customHeight="1">
      <c r="A61" s="30"/>
      <c r="B61" s="31"/>
      <c r="C61" s="384" t="s">
        <v>41</v>
      </c>
      <c r="D61" s="385"/>
      <c r="E61" s="399" t="str">
        <f>'02 QUARTOS TP 01'!C35</f>
        <v>BARRA LISA TRACO 1:3 (CIMENTO E AREIA MEDIA), ESPESSURA 0,5CM, PREPARO MANUAL DA ARGAMASSA</v>
      </c>
      <c r="F61" s="399"/>
      <c r="G61" s="399"/>
      <c r="H61" s="399"/>
      <c r="I61" s="399"/>
      <c r="J61" s="399"/>
    </row>
    <row r="62" spans="1:11" ht="26.25" customHeight="1">
      <c r="A62" s="30"/>
      <c r="B62" s="31"/>
      <c r="C62" s="384" t="s">
        <v>42</v>
      </c>
      <c r="D62" s="385"/>
      <c r="E62" s="238" t="str">
        <f>'02 QUARTOS TP 01'!D35</f>
        <v>m²</v>
      </c>
      <c r="F62" s="33" t="s">
        <v>43</v>
      </c>
      <c r="G62" s="34"/>
      <c r="H62" s="386">
        <f>H72</f>
        <v>0</v>
      </c>
      <c r="I62" s="386"/>
      <c r="J62" s="386"/>
    </row>
    <row r="63" spans="1:11">
      <c r="A63" s="30"/>
      <c r="B63" s="31"/>
      <c r="C63" s="384" t="s">
        <v>44</v>
      </c>
      <c r="D63" s="385"/>
      <c r="E63" s="238">
        <v>1</v>
      </c>
      <c r="F63" s="238" t="s">
        <v>1</v>
      </c>
      <c r="G63" s="238" t="s">
        <v>45</v>
      </c>
      <c r="H63" s="395"/>
      <c r="I63" s="395"/>
      <c r="J63" s="395"/>
    </row>
    <row r="64" spans="1:11">
      <c r="A64" s="30"/>
      <c r="B64" s="31"/>
      <c r="C64" s="384" t="s">
        <v>547</v>
      </c>
      <c r="D64" s="385"/>
      <c r="E64" s="238" t="str">
        <f>'02 QUARTOS TP 01'!B35</f>
        <v>84027 SINAPI</v>
      </c>
      <c r="F64" s="396" t="s">
        <v>46</v>
      </c>
      <c r="G64" s="396"/>
      <c r="H64" s="396"/>
      <c r="I64" s="396"/>
      <c r="J64" s="396"/>
    </row>
    <row r="65" spans="1:11" ht="25.5">
      <c r="A65" s="35" t="s">
        <v>58</v>
      </c>
      <c r="B65" s="36" t="s">
        <v>48</v>
      </c>
      <c r="C65" s="384" t="s">
        <v>49</v>
      </c>
      <c r="D65" s="385"/>
      <c r="E65" s="238" t="s">
        <v>42</v>
      </c>
      <c r="F65" s="238" t="s">
        <v>50</v>
      </c>
      <c r="G65" s="384" t="s">
        <v>51</v>
      </c>
      <c r="H65" s="385"/>
      <c r="I65" s="386" t="s">
        <v>52</v>
      </c>
      <c r="J65" s="386"/>
    </row>
    <row r="66" spans="1:11">
      <c r="A66" s="387" t="s">
        <v>113</v>
      </c>
      <c r="B66" s="388"/>
      <c r="C66" s="388"/>
      <c r="D66" s="388"/>
      <c r="E66" s="388"/>
      <c r="F66" s="388"/>
      <c r="G66" s="388"/>
      <c r="H66" s="388"/>
      <c r="I66" s="388"/>
      <c r="J66" s="389"/>
    </row>
    <row r="67" spans="1:11" ht="25.5" customHeight="1">
      <c r="A67" s="44" t="s">
        <v>576</v>
      </c>
      <c r="B67" s="44" t="s">
        <v>107</v>
      </c>
      <c r="C67" s="390" t="s">
        <v>579</v>
      </c>
      <c r="D67" s="391"/>
      <c r="E67" s="37" t="s">
        <v>98</v>
      </c>
      <c r="F67" s="38">
        <v>1</v>
      </c>
      <c r="G67" s="392">
        <v>0.6</v>
      </c>
      <c r="H67" s="393"/>
      <c r="I67" s="394">
        <f>ROUND(G67*F67,2)</f>
        <v>0.6</v>
      </c>
      <c r="J67" s="394"/>
    </row>
    <row r="68" spans="1:11" ht="33.75" customHeight="1">
      <c r="A68" s="44" t="s">
        <v>577</v>
      </c>
      <c r="B68" s="44" t="s">
        <v>114</v>
      </c>
      <c r="C68" s="390" t="s">
        <v>578</v>
      </c>
      <c r="D68" s="391"/>
      <c r="E68" s="37" t="s">
        <v>32</v>
      </c>
      <c r="F68" s="74">
        <v>5.0000000000000001E-3</v>
      </c>
      <c r="G68" s="392">
        <v>512.9</v>
      </c>
      <c r="H68" s="393"/>
      <c r="I68" s="394">
        <f>ROUND(G68*F68,2)</f>
        <v>2.56</v>
      </c>
      <c r="J68" s="394"/>
    </row>
    <row r="69" spans="1:11">
      <c r="A69" s="387" t="s">
        <v>108</v>
      </c>
      <c r="B69" s="388"/>
      <c r="C69" s="388"/>
      <c r="D69" s="388"/>
      <c r="E69" s="388"/>
      <c r="F69" s="388"/>
      <c r="G69" s="388"/>
      <c r="H69" s="388"/>
      <c r="I69" s="388"/>
      <c r="J69" s="389"/>
    </row>
    <row r="70" spans="1:11">
      <c r="A70" s="24" t="s">
        <v>109</v>
      </c>
      <c r="B70" s="44" t="s">
        <v>114</v>
      </c>
      <c r="C70" s="390" t="s">
        <v>112</v>
      </c>
      <c r="D70" s="391"/>
      <c r="E70" s="37" t="s">
        <v>104</v>
      </c>
      <c r="F70" s="38">
        <v>0.8</v>
      </c>
      <c r="G70" s="392">
        <f>G57</f>
        <v>18.3</v>
      </c>
      <c r="H70" s="393"/>
      <c r="I70" s="394">
        <f>ROUND(G70*F70,2)</f>
        <v>14.64</v>
      </c>
      <c r="J70" s="394"/>
      <c r="K70" t="s">
        <v>564</v>
      </c>
    </row>
    <row r="71" spans="1:11" ht="15" customHeight="1">
      <c r="A71" s="24" t="s">
        <v>110</v>
      </c>
      <c r="B71" s="44" t="s">
        <v>114</v>
      </c>
      <c r="C71" s="397" t="s">
        <v>111</v>
      </c>
      <c r="D71" s="398"/>
      <c r="E71" s="37" t="s">
        <v>104</v>
      </c>
      <c r="F71" s="38">
        <v>0.8</v>
      </c>
      <c r="G71" s="392">
        <f>G20</f>
        <v>14.8</v>
      </c>
      <c r="H71" s="393"/>
      <c r="I71" s="394">
        <f>ROUND(G71*F71,2)</f>
        <v>11.84</v>
      </c>
      <c r="J71" s="394"/>
      <c r="K71" t="s">
        <v>564</v>
      </c>
    </row>
    <row r="72" spans="1:11">
      <c r="A72" s="380" t="s">
        <v>53</v>
      </c>
      <c r="B72" s="381"/>
      <c r="C72" s="381"/>
      <c r="D72" s="381"/>
      <c r="E72" s="381"/>
      <c r="F72" s="381"/>
      <c r="G72" s="381"/>
      <c r="H72" s="382"/>
      <c r="I72" s="383">
        <f>ROUND(SUM(I66:J71),2)</f>
        <v>29.64</v>
      </c>
      <c r="J72" s="383"/>
      <c r="K72" s="45"/>
    </row>
    <row r="74" spans="1:11" ht="54" customHeight="1">
      <c r="A74" s="30"/>
      <c r="B74" s="31"/>
      <c r="C74" s="384" t="s">
        <v>41</v>
      </c>
      <c r="D74" s="385"/>
      <c r="E74" s="399" t="str">
        <f>'02 QUARTOS TP 01'!C42</f>
        <v>ALIZAR / GUARNIÇÃO DE 5X1,5CM PARA PORTA DE 60X210CM FIXADO COM PREGOS, PADRÃO POPULAR - FORNECIMENTO E INSTALAÇÃO. AF_08/2015</v>
      </c>
      <c r="F74" s="399"/>
      <c r="G74" s="399"/>
      <c r="H74" s="399"/>
      <c r="I74" s="399"/>
      <c r="J74" s="399"/>
    </row>
    <row r="75" spans="1:11" ht="26.25" customHeight="1">
      <c r="A75" s="30"/>
      <c r="B75" s="31"/>
      <c r="C75" s="384" t="s">
        <v>42</v>
      </c>
      <c r="D75" s="385"/>
      <c r="E75" s="238" t="str">
        <f>'02 QUARTOS TP 01'!D42</f>
        <v>und</v>
      </c>
      <c r="F75" s="33" t="s">
        <v>43</v>
      </c>
      <c r="G75" s="34"/>
      <c r="H75" s="386">
        <f>H85</f>
        <v>0</v>
      </c>
      <c r="I75" s="386"/>
      <c r="J75" s="386"/>
    </row>
    <row r="76" spans="1:11">
      <c r="A76" s="30"/>
      <c r="B76" s="31"/>
      <c r="C76" s="384" t="s">
        <v>44</v>
      </c>
      <c r="D76" s="385"/>
      <c r="E76" s="238">
        <v>1</v>
      </c>
      <c r="F76" s="238" t="s">
        <v>1</v>
      </c>
      <c r="G76" s="238" t="s">
        <v>45</v>
      </c>
      <c r="H76" s="395"/>
      <c r="I76" s="395"/>
      <c r="J76" s="395"/>
    </row>
    <row r="77" spans="1:11">
      <c r="A77" s="30"/>
      <c r="B77" s="31"/>
      <c r="C77" s="384" t="s">
        <v>547</v>
      </c>
      <c r="D77" s="385"/>
      <c r="E77" s="238" t="str">
        <f>'02 QUARTOS TP 01'!B42</f>
        <v>91300 SINAPI</v>
      </c>
      <c r="F77" s="396" t="s">
        <v>46</v>
      </c>
      <c r="G77" s="396"/>
      <c r="H77" s="396"/>
      <c r="I77" s="396"/>
      <c r="J77" s="396"/>
    </row>
    <row r="78" spans="1:11" ht="25.5">
      <c r="A78" s="35" t="s">
        <v>58</v>
      </c>
      <c r="B78" s="36" t="s">
        <v>48</v>
      </c>
      <c r="C78" s="384" t="s">
        <v>49</v>
      </c>
      <c r="D78" s="385"/>
      <c r="E78" s="238" t="s">
        <v>42</v>
      </c>
      <c r="F78" s="238" t="s">
        <v>50</v>
      </c>
      <c r="G78" s="384" t="s">
        <v>51</v>
      </c>
      <c r="H78" s="385"/>
      <c r="I78" s="386" t="s">
        <v>52</v>
      </c>
      <c r="J78" s="386"/>
    </row>
    <row r="79" spans="1:11">
      <c r="A79" s="387" t="s">
        <v>113</v>
      </c>
      <c r="B79" s="388"/>
      <c r="C79" s="388"/>
      <c r="D79" s="388"/>
      <c r="E79" s="388"/>
      <c r="F79" s="388"/>
      <c r="G79" s="388"/>
      <c r="H79" s="388"/>
      <c r="I79" s="388"/>
      <c r="J79" s="389"/>
    </row>
    <row r="80" spans="1:11" ht="25.5" customHeight="1">
      <c r="A80" s="44" t="s">
        <v>585</v>
      </c>
      <c r="B80" s="44" t="s">
        <v>107</v>
      </c>
      <c r="C80" s="390" t="s">
        <v>586</v>
      </c>
      <c r="D80" s="391"/>
      <c r="E80" s="37" t="s">
        <v>38</v>
      </c>
      <c r="F80" s="38">
        <v>5.6</v>
      </c>
      <c r="G80" s="392">
        <v>2.88</v>
      </c>
      <c r="H80" s="393"/>
      <c r="I80" s="394">
        <f>ROUND(G80*F80,2)</f>
        <v>16.13</v>
      </c>
      <c r="J80" s="394"/>
    </row>
    <row r="81" spans="1:11" ht="33.75" customHeight="1">
      <c r="A81" s="44" t="s">
        <v>584</v>
      </c>
      <c r="B81" s="44" t="s">
        <v>107</v>
      </c>
      <c r="C81" s="390" t="s">
        <v>587</v>
      </c>
      <c r="D81" s="391"/>
      <c r="E81" s="37" t="s">
        <v>98</v>
      </c>
      <c r="F81" s="74">
        <v>2.8000000000000001E-2</v>
      </c>
      <c r="G81" s="392">
        <v>19.45</v>
      </c>
      <c r="H81" s="393"/>
      <c r="I81" s="394">
        <f>ROUND(G81*F81,2)</f>
        <v>0.54</v>
      </c>
      <c r="J81" s="394"/>
    </row>
    <row r="82" spans="1:11">
      <c r="A82" s="387" t="s">
        <v>108</v>
      </c>
      <c r="B82" s="388"/>
      <c r="C82" s="388"/>
      <c r="D82" s="388"/>
      <c r="E82" s="388"/>
      <c r="F82" s="388"/>
      <c r="G82" s="388"/>
      <c r="H82" s="388"/>
      <c r="I82" s="388"/>
      <c r="J82" s="389"/>
    </row>
    <row r="83" spans="1:11" ht="25.5" customHeight="1">
      <c r="A83" s="24" t="s">
        <v>582</v>
      </c>
      <c r="B83" s="44" t="s">
        <v>114</v>
      </c>
      <c r="C83" s="390" t="s">
        <v>583</v>
      </c>
      <c r="D83" s="391"/>
      <c r="E83" s="37" t="s">
        <v>104</v>
      </c>
      <c r="F83" s="240">
        <v>0.29499999999999998</v>
      </c>
      <c r="G83" s="392">
        <v>17.3</v>
      </c>
      <c r="H83" s="393"/>
      <c r="I83" s="394">
        <f>ROUND(G83*F83,2)</f>
        <v>5.0999999999999996</v>
      </c>
      <c r="J83" s="394"/>
    </row>
    <row r="84" spans="1:11" ht="15" customHeight="1">
      <c r="A84" s="24" t="s">
        <v>110</v>
      </c>
      <c r="B84" s="44" t="s">
        <v>114</v>
      </c>
      <c r="C84" s="397" t="s">
        <v>111</v>
      </c>
      <c r="D84" s="398"/>
      <c r="E84" s="37" t="s">
        <v>104</v>
      </c>
      <c r="F84" s="240">
        <v>0.14699999999999999</v>
      </c>
      <c r="G84" s="392">
        <f>G20</f>
        <v>14.8</v>
      </c>
      <c r="H84" s="393"/>
      <c r="I84" s="394">
        <f>ROUND(G84*F84,2)</f>
        <v>2.1800000000000002</v>
      </c>
      <c r="J84" s="394"/>
      <c r="K84" t="s">
        <v>564</v>
      </c>
    </row>
    <row r="85" spans="1:11">
      <c r="A85" s="380" t="s">
        <v>53</v>
      </c>
      <c r="B85" s="381"/>
      <c r="C85" s="381"/>
      <c r="D85" s="381"/>
      <c r="E85" s="381"/>
      <c r="F85" s="381"/>
      <c r="G85" s="381"/>
      <c r="H85" s="382"/>
      <c r="I85" s="383">
        <f>ROUND(SUM(I79:J84),2)</f>
        <v>23.95</v>
      </c>
      <c r="J85" s="383"/>
      <c r="K85" s="45"/>
    </row>
    <row r="87" spans="1:11" ht="54" customHeight="1">
      <c r="A87" s="30"/>
      <c r="B87" s="31"/>
      <c r="C87" s="384" t="s">
        <v>41</v>
      </c>
      <c r="D87" s="385"/>
      <c r="E87" s="399" t="str">
        <f>'02 QUARTOS TP 01'!C45</f>
        <v>ALIZAR / GUARNIÇÃO DE 5X1,5CM PARA PORTA DE 70X210CM FIXADO COM PREGOS, PADRÃO POPULAR - FORNECIMENTO E INSTALAÇÃO. AF_08/2015</v>
      </c>
      <c r="F87" s="399"/>
      <c r="G87" s="399"/>
      <c r="H87" s="399"/>
      <c r="I87" s="399"/>
      <c r="J87" s="399"/>
    </row>
    <row r="88" spans="1:11" ht="26.25" customHeight="1">
      <c r="A88" s="30"/>
      <c r="B88" s="31"/>
      <c r="C88" s="384" t="s">
        <v>42</v>
      </c>
      <c r="D88" s="385"/>
      <c r="E88" s="238" t="str">
        <f>'02 QUARTOS TP 01'!D45</f>
        <v>und</v>
      </c>
      <c r="F88" s="33" t="s">
        <v>43</v>
      </c>
      <c r="G88" s="34"/>
      <c r="H88" s="386">
        <f>H98</f>
        <v>0</v>
      </c>
      <c r="I88" s="386"/>
      <c r="J88" s="386"/>
    </row>
    <row r="89" spans="1:11">
      <c r="A89" s="30"/>
      <c r="B89" s="31"/>
      <c r="C89" s="384" t="s">
        <v>44</v>
      </c>
      <c r="D89" s="385"/>
      <c r="E89" s="238">
        <v>1</v>
      </c>
      <c r="F89" s="238" t="s">
        <v>1</v>
      </c>
      <c r="G89" s="238" t="s">
        <v>45</v>
      </c>
      <c r="H89" s="395"/>
      <c r="I89" s="395"/>
      <c r="J89" s="395"/>
    </row>
    <row r="90" spans="1:11">
      <c r="A90" s="30"/>
      <c r="B90" s="31"/>
      <c r="C90" s="384" t="s">
        <v>547</v>
      </c>
      <c r="D90" s="385"/>
      <c r="E90" s="238" t="str">
        <f>'02 QUARTOS TP 01'!B45</f>
        <v>91301 SINAPI</v>
      </c>
      <c r="F90" s="396" t="s">
        <v>46</v>
      </c>
      <c r="G90" s="396"/>
      <c r="H90" s="396"/>
      <c r="I90" s="396"/>
      <c r="J90" s="396"/>
    </row>
    <row r="91" spans="1:11" ht="25.5">
      <c r="A91" s="35" t="s">
        <v>58</v>
      </c>
      <c r="B91" s="36" t="s">
        <v>48</v>
      </c>
      <c r="C91" s="384" t="s">
        <v>49</v>
      </c>
      <c r="D91" s="385"/>
      <c r="E91" s="238" t="s">
        <v>42</v>
      </c>
      <c r="F91" s="238" t="s">
        <v>50</v>
      </c>
      <c r="G91" s="384" t="s">
        <v>51</v>
      </c>
      <c r="H91" s="385"/>
      <c r="I91" s="386" t="s">
        <v>52</v>
      </c>
      <c r="J91" s="386"/>
    </row>
    <row r="92" spans="1:11">
      <c r="A92" s="387" t="s">
        <v>113</v>
      </c>
      <c r="B92" s="388"/>
      <c r="C92" s="388"/>
      <c r="D92" s="388"/>
      <c r="E92" s="388"/>
      <c r="F92" s="388"/>
      <c r="G92" s="388"/>
      <c r="H92" s="388"/>
      <c r="I92" s="388"/>
      <c r="J92" s="389"/>
    </row>
    <row r="93" spans="1:11" ht="25.5" customHeight="1">
      <c r="A93" s="44" t="s">
        <v>585</v>
      </c>
      <c r="B93" s="44" t="s">
        <v>107</v>
      </c>
      <c r="C93" s="390" t="s">
        <v>586</v>
      </c>
      <c r="D93" s="391"/>
      <c r="E93" s="37" t="s">
        <v>38</v>
      </c>
      <c r="F93" s="38">
        <v>5.7</v>
      </c>
      <c r="G93" s="392">
        <f>G80</f>
        <v>2.88</v>
      </c>
      <c r="H93" s="393"/>
      <c r="I93" s="394">
        <f>ROUND(G93*F93,2)</f>
        <v>16.420000000000002</v>
      </c>
      <c r="J93" s="394"/>
      <c r="K93" t="s">
        <v>564</v>
      </c>
    </row>
    <row r="94" spans="1:11" ht="33.75" customHeight="1">
      <c r="A94" s="44" t="s">
        <v>584</v>
      </c>
      <c r="B94" s="44" t="s">
        <v>107</v>
      </c>
      <c r="C94" s="390" t="s">
        <v>587</v>
      </c>
      <c r="D94" s="391"/>
      <c r="E94" s="37" t="s">
        <v>98</v>
      </c>
      <c r="F94" s="74">
        <v>2.9000000000000001E-2</v>
      </c>
      <c r="G94" s="392">
        <f>G81</f>
        <v>19.45</v>
      </c>
      <c r="H94" s="393"/>
      <c r="I94" s="394">
        <f>ROUND(G94*F94,2)</f>
        <v>0.56000000000000005</v>
      </c>
      <c r="J94" s="394"/>
      <c r="K94" t="s">
        <v>564</v>
      </c>
    </row>
    <row r="95" spans="1:11">
      <c r="A95" s="387" t="s">
        <v>108</v>
      </c>
      <c r="B95" s="388"/>
      <c r="C95" s="388"/>
      <c r="D95" s="388"/>
      <c r="E95" s="388"/>
      <c r="F95" s="388"/>
      <c r="G95" s="388"/>
      <c r="H95" s="388"/>
      <c r="I95" s="388"/>
      <c r="J95" s="389"/>
    </row>
    <row r="96" spans="1:11" ht="25.5" customHeight="1">
      <c r="A96" s="24" t="s">
        <v>582</v>
      </c>
      <c r="B96" s="44" t="s">
        <v>114</v>
      </c>
      <c r="C96" s="390" t="s">
        <v>583</v>
      </c>
      <c r="D96" s="391"/>
      <c r="E96" s="37" t="s">
        <v>104</v>
      </c>
      <c r="F96" s="240">
        <v>0.33200000000000002</v>
      </c>
      <c r="G96" s="392">
        <f>G83</f>
        <v>17.3</v>
      </c>
      <c r="H96" s="393"/>
      <c r="I96" s="394">
        <f>ROUND(G96*F96,2)</f>
        <v>5.74</v>
      </c>
      <c r="J96" s="394"/>
      <c r="K96" t="s">
        <v>564</v>
      </c>
    </row>
    <row r="97" spans="1:11" ht="15" customHeight="1">
      <c r="A97" s="24" t="s">
        <v>110</v>
      </c>
      <c r="B97" s="44" t="s">
        <v>114</v>
      </c>
      <c r="C97" s="397" t="s">
        <v>111</v>
      </c>
      <c r="D97" s="398"/>
      <c r="E97" s="37" t="s">
        <v>104</v>
      </c>
      <c r="F97" s="240">
        <v>0.16600000000000001</v>
      </c>
      <c r="G97" s="392">
        <f>G20</f>
        <v>14.8</v>
      </c>
      <c r="H97" s="393"/>
      <c r="I97" s="394">
        <f>ROUND(G97*F97,2)</f>
        <v>2.46</v>
      </c>
      <c r="J97" s="394"/>
      <c r="K97" t="s">
        <v>564</v>
      </c>
    </row>
    <row r="98" spans="1:11">
      <c r="A98" s="380" t="s">
        <v>53</v>
      </c>
      <c r="B98" s="381"/>
      <c r="C98" s="381"/>
      <c r="D98" s="381"/>
      <c r="E98" s="381"/>
      <c r="F98" s="381"/>
      <c r="G98" s="381"/>
      <c r="H98" s="382"/>
      <c r="I98" s="383">
        <f>ROUND(SUM(I92:J97),2)</f>
        <v>25.18</v>
      </c>
      <c r="J98" s="383"/>
      <c r="K98" s="45"/>
    </row>
    <row r="100" spans="1:11" ht="54" customHeight="1">
      <c r="A100" s="30"/>
      <c r="B100" s="31"/>
      <c r="C100" s="384" t="s">
        <v>41</v>
      </c>
      <c r="D100" s="385"/>
      <c r="E100" s="399" t="str">
        <f>'02 QUARTOS TP 01'!C50</f>
        <v>VIDRO LISO COMUM TRANSPARENTE, ESPESSURA 3MM</v>
      </c>
      <c r="F100" s="399"/>
      <c r="G100" s="399"/>
      <c r="H100" s="399"/>
      <c r="I100" s="399"/>
      <c r="J100" s="399"/>
    </row>
    <row r="101" spans="1:11" ht="26.25" customHeight="1">
      <c r="A101" s="30"/>
      <c r="B101" s="31"/>
      <c r="C101" s="384" t="s">
        <v>42</v>
      </c>
      <c r="D101" s="385"/>
      <c r="E101" s="238" t="str">
        <f>'02 QUARTOS TP 01'!D50</f>
        <v>m²</v>
      </c>
      <c r="F101" s="33" t="s">
        <v>43</v>
      </c>
      <c r="G101" s="34"/>
      <c r="H101" s="386">
        <f>H111</f>
        <v>0</v>
      </c>
      <c r="I101" s="386"/>
      <c r="J101" s="386"/>
    </row>
    <row r="102" spans="1:11">
      <c r="A102" s="30"/>
      <c r="B102" s="31"/>
      <c r="C102" s="384" t="s">
        <v>44</v>
      </c>
      <c r="D102" s="385"/>
      <c r="E102" s="238">
        <v>1</v>
      </c>
      <c r="F102" s="238" t="s">
        <v>1</v>
      </c>
      <c r="G102" s="238" t="s">
        <v>45</v>
      </c>
      <c r="H102" s="395"/>
      <c r="I102" s="395"/>
      <c r="J102" s="395"/>
    </row>
    <row r="103" spans="1:11">
      <c r="A103" s="30"/>
      <c r="B103" s="31"/>
      <c r="C103" s="384" t="s">
        <v>547</v>
      </c>
      <c r="D103" s="385"/>
      <c r="E103" s="238" t="str">
        <f>'02 QUARTOS TP 01'!B50</f>
        <v>72116 SINAPI</v>
      </c>
      <c r="F103" s="396" t="s">
        <v>46</v>
      </c>
      <c r="G103" s="396"/>
      <c r="H103" s="396"/>
      <c r="I103" s="396"/>
      <c r="J103" s="396"/>
    </row>
    <row r="104" spans="1:11" ht="25.5">
      <c r="A104" s="35" t="s">
        <v>58</v>
      </c>
      <c r="B104" s="36" t="s">
        <v>48</v>
      </c>
      <c r="C104" s="384" t="s">
        <v>49</v>
      </c>
      <c r="D104" s="385"/>
      <c r="E104" s="238" t="s">
        <v>42</v>
      </c>
      <c r="F104" s="238" t="s">
        <v>50</v>
      </c>
      <c r="G104" s="384" t="s">
        <v>51</v>
      </c>
      <c r="H104" s="385"/>
      <c r="I104" s="386" t="s">
        <v>52</v>
      </c>
      <c r="J104" s="386"/>
    </row>
    <row r="105" spans="1:11">
      <c r="A105" s="387" t="s">
        <v>113</v>
      </c>
      <c r="B105" s="388"/>
      <c r="C105" s="388"/>
      <c r="D105" s="388"/>
      <c r="E105" s="388"/>
      <c r="F105" s="388"/>
      <c r="G105" s="388"/>
      <c r="H105" s="388"/>
      <c r="I105" s="388"/>
      <c r="J105" s="389"/>
    </row>
    <row r="106" spans="1:11" ht="25.5" customHeight="1">
      <c r="A106" s="44" t="s">
        <v>592</v>
      </c>
      <c r="B106" s="44" t="s">
        <v>107</v>
      </c>
      <c r="C106" s="390" t="s">
        <v>594</v>
      </c>
      <c r="D106" s="391"/>
      <c r="E106" s="37" t="s">
        <v>33</v>
      </c>
      <c r="F106" s="38">
        <v>1</v>
      </c>
      <c r="G106" s="392">
        <v>92.5</v>
      </c>
      <c r="H106" s="393"/>
      <c r="I106" s="394">
        <f>ROUND(G106*F106,2)</f>
        <v>92.5</v>
      </c>
      <c r="J106" s="394"/>
    </row>
    <row r="107" spans="1:11" ht="13.5" customHeight="1">
      <c r="A107" s="44" t="s">
        <v>593</v>
      </c>
      <c r="B107" s="44" t="s">
        <v>107</v>
      </c>
      <c r="C107" s="390" t="s">
        <v>595</v>
      </c>
      <c r="D107" s="391"/>
      <c r="E107" s="37" t="s">
        <v>98</v>
      </c>
      <c r="F107" s="74">
        <v>1.5</v>
      </c>
      <c r="G107" s="392">
        <v>7.84</v>
      </c>
      <c r="H107" s="393"/>
      <c r="I107" s="394">
        <f>ROUND(G107*F107,2)</f>
        <v>11.76</v>
      </c>
      <c r="J107" s="394"/>
    </row>
    <row r="108" spans="1:11">
      <c r="A108" s="387" t="s">
        <v>108</v>
      </c>
      <c r="B108" s="388"/>
      <c r="C108" s="388"/>
      <c r="D108" s="388"/>
      <c r="E108" s="388"/>
      <c r="F108" s="388"/>
      <c r="G108" s="388"/>
      <c r="H108" s="388"/>
      <c r="I108" s="388"/>
      <c r="J108" s="389"/>
    </row>
    <row r="109" spans="1:11" ht="15.75" customHeight="1">
      <c r="A109" s="24" t="s">
        <v>596</v>
      </c>
      <c r="B109" s="44" t="s">
        <v>114</v>
      </c>
      <c r="C109" s="390" t="s">
        <v>597</v>
      </c>
      <c r="D109" s="391"/>
      <c r="E109" s="37" t="s">
        <v>104</v>
      </c>
      <c r="F109" s="240">
        <v>0.4</v>
      </c>
      <c r="G109" s="392">
        <v>14.99</v>
      </c>
      <c r="H109" s="393"/>
      <c r="I109" s="394">
        <f>ROUND(G109*F109,2)</f>
        <v>6</v>
      </c>
      <c r="J109" s="394"/>
    </row>
    <row r="110" spans="1:11" ht="15" customHeight="1">
      <c r="A110" s="24" t="s">
        <v>110</v>
      </c>
      <c r="B110" s="44" t="s">
        <v>114</v>
      </c>
      <c r="C110" s="397" t="s">
        <v>111</v>
      </c>
      <c r="D110" s="398"/>
      <c r="E110" s="37" t="s">
        <v>104</v>
      </c>
      <c r="F110" s="240">
        <v>0.4</v>
      </c>
      <c r="G110" s="392">
        <f>G20</f>
        <v>14.8</v>
      </c>
      <c r="H110" s="393"/>
      <c r="I110" s="394">
        <f>ROUND(G110*F110,2)</f>
        <v>5.92</v>
      </c>
      <c r="J110" s="394"/>
      <c r="K110" t="s">
        <v>564</v>
      </c>
    </row>
    <row r="111" spans="1:11">
      <c r="A111" s="380" t="s">
        <v>53</v>
      </c>
      <c r="B111" s="381"/>
      <c r="C111" s="381"/>
      <c r="D111" s="381"/>
      <c r="E111" s="381"/>
      <c r="F111" s="381"/>
      <c r="G111" s="381"/>
      <c r="H111" s="382"/>
      <c r="I111" s="383">
        <f>ROUND(SUM(I105:J110),2)</f>
        <v>116.18</v>
      </c>
      <c r="J111" s="383"/>
      <c r="K111" s="45"/>
    </row>
    <row r="113" spans="1:11" ht="39" customHeight="1">
      <c r="A113" s="30"/>
      <c r="B113" s="31"/>
      <c r="C113" s="384" t="s">
        <v>41</v>
      </c>
      <c r="D113" s="385"/>
      <c r="E113" s="399" t="str">
        <f>'02 QUARTOS TP 01'!C70</f>
        <v>ESCAVACAO MECANICA CAMPO ABERTO EM SOLO EXCETO ROCHA ATE 2,00M PROFUNDIDADE</v>
      </c>
      <c r="F113" s="399"/>
      <c r="G113" s="399"/>
      <c r="H113" s="399"/>
      <c r="I113" s="399"/>
      <c r="J113" s="399"/>
    </row>
    <row r="114" spans="1:11" ht="26.25" customHeight="1">
      <c r="A114" s="30"/>
      <c r="B114" s="31"/>
      <c r="C114" s="384" t="s">
        <v>42</v>
      </c>
      <c r="D114" s="385"/>
      <c r="E114" s="238" t="str">
        <f>'02 QUARTOS TP 01'!D70</f>
        <v>m³</v>
      </c>
      <c r="F114" s="33" t="s">
        <v>43</v>
      </c>
      <c r="G114" s="34"/>
      <c r="H114" s="386">
        <f>H120</f>
        <v>0</v>
      </c>
      <c r="I114" s="386"/>
      <c r="J114" s="386"/>
    </row>
    <row r="115" spans="1:11">
      <c r="A115" s="30"/>
      <c r="B115" s="31"/>
      <c r="C115" s="384" t="s">
        <v>44</v>
      </c>
      <c r="D115" s="385"/>
      <c r="E115" s="238">
        <v>1</v>
      </c>
      <c r="F115" s="238" t="s">
        <v>1</v>
      </c>
      <c r="G115" s="238" t="s">
        <v>45</v>
      </c>
      <c r="H115" s="395"/>
      <c r="I115" s="395"/>
      <c r="J115" s="395"/>
    </row>
    <row r="116" spans="1:11">
      <c r="A116" s="30"/>
      <c r="B116" s="31"/>
      <c r="C116" s="384" t="s">
        <v>547</v>
      </c>
      <c r="D116" s="385"/>
      <c r="E116" s="238" t="str">
        <f>'02 QUARTOS TP 01'!B70</f>
        <v>79480 SINAPI</v>
      </c>
      <c r="F116" s="396" t="s">
        <v>46</v>
      </c>
      <c r="G116" s="396"/>
      <c r="H116" s="396"/>
      <c r="I116" s="396"/>
      <c r="J116" s="396"/>
    </row>
    <row r="117" spans="1:11" ht="25.5">
      <c r="A117" s="35" t="s">
        <v>58</v>
      </c>
      <c r="B117" s="36" t="s">
        <v>48</v>
      </c>
      <c r="C117" s="384" t="s">
        <v>49</v>
      </c>
      <c r="D117" s="385"/>
      <c r="E117" s="238" t="s">
        <v>42</v>
      </c>
      <c r="F117" s="238" t="s">
        <v>50</v>
      </c>
      <c r="G117" s="384" t="s">
        <v>51</v>
      </c>
      <c r="H117" s="385"/>
      <c r="I117" s="386" t="s">
        <v>52</v>
      </c>
      <c r="J117" s="386"/>
    </row>
    <row r="118" spans="1:11">
      <c r="A118" s="387" t="s">
        <v>113</v>
      </c>
      <c r="B118" s="388"/>
      <c r="C118" s="388"/>
      <c r="D118" s="388"/>
      <c r="E118" s="388"/>
      <c r="F118" s="388"/>
      <c r="G118" s="388"/>
      <c r="H118" s="388"/>
      <c r="I118" s="388"/>
      <c r="J118" s="389"/>
    </row>
    <row r="119" spans="1:11" ht="43.5" customHeight="1">
      <c r="A119" s="44" t="s">
        <v>600</v>
      </c>
      <c r="B119" s="44" t="s">
        <v>114</v>
      </c>
      <c r="C119" s="390" t="s">
        <v>601</v>
      </c>
      <c r="D119" s="391"/>
      <c r="E119" s="37" t="s">
        <v>560</v>
      </c>
      <c r="F119" s="74">
        <v>1.7600000000000001E-2</v>
      </c>
      <c r="G119" s="392">
        <v>135.03</v>
      </c>
      <c r="H119" s="393"/>
      <c r="I119" s="394">
        <f>ROUND(G119*F119,2)</f>
        <v>2.38</v>
      </c>
      <c r="J119" s="394"/>
    </row>
    <row r="120" spans="1:11">
      <c r="A120" s="380" t="s">
        <v>53</v>
      </c>
      <c r="B120" s="381"/>
      <c r="C120" s="381"/>
      <c r="D120" s="381"/>
      <c r="E120" s="381"/>
      <c r="F120" s="381"/>
      <c r="G120" s="381"/>
      <c r="H120" s="382"/>
      <c r="I120" s="383">
        <f>ROUND(SUM(I118:J119),2)</f>
        <v>2.38</v>
      </c>
      <c r="J120" s="383"/>
      <c r="K120" s="45"/>
    </row>
  </sheetData>
  <mergeCells count="255">
    <mergeCell ref="A5:C5"/>
    <mergeCell ref="E5:F5"/>
    <mergeCell ref="G5:H5"/>
    <mergeCell ref="I5:J5"/>
    <mergeCell ref="A6:J6"/>
    <mergeCell ref="A7:J7"/>
    <mergeCell ref="A1:D2"/>
    <mergeCell ref="E1:J1"/>
    <mergeCell ref="E2:J2"/>
    <mergeCell ref="A3:C3"/>
    <mergeCell ref="E3:J3"/>
    <mergeCell ref="A4:C4"/>
    <mergeCell ref="E4:F4"/>
    <mergeCell ref="G4:H4"/>
    <mergeCell ref="I4:J4"/>
    <mergeCell ref="C10:D10"/>
    <mergeCell ref="H10:J10"/>
    <mergeCell ref="C11:D11"/>
    <mergeCell ref="F11:J11"/>
    <mergeCell ref="C12:D12"/>
    <mergeCell ref="G12:H12"/>
    <mergeCell ref="I12:J12"/>
    <mergeCell ref="C8:D8"/>
    <mergeCell ref="E8:J8"/>
    <mergeCell ref="C9:D9"/>
    <mergeCell ref="H9:J9"/>
    <mergeCell ref="A18:J18"/>
    <mergeCell ref="C19:D19"/>
    <mergeCell ref="G19:H19"/>
    <mergeCell ref="I19:J19"/>
    <mergeCell ref="C20:D20"/>
    <mergeCell ref="G20:H20"/>
    <mergeCell ref="I20:J20"/>
    <mergeCell ref="A13:J13"/>
    <mergeCell ref="C14:D14"/>
    <mergeCell ref="G14:H14"/>
    <mergeCell ref="I14:J14"/>
    <mergeCell ref="C15:D15"/>
    <mergeCell ref="G15:H15"/>
    <mergeCell ref="I15:J15"/>
    <mergeCell ref="C16:D16"/>
    <mergeCell ref="C17:D17"/>
    <mergeCell ref="G16:H16"/>
    <mergeCell ref="G17:H17"/>
    <mergeCell ref="I16:J16"/>
    <mergeCell ref="I17:J17"/>
    <mergeCell ref="A21:H21"/>
    <mergeCell ref="I21:J21"/>
    <mergeCell ref="C23:D23"/>
    <mergeCell ref="E23:J23"/>
    <mergeCell ref="C41:D41"/>
    <mergeCell ref="E41:J41"/>
    <mergeCell ref="C25:D25"/>
    <mergeCell ref="H25:J25"/>
    <mergeCell ref="C26:D26"/>
    <mergeCell ref="F26:J26"/>
    <mergeCell ref="C24:D24"/>
    <mergeCell ref="H24:J24"/>
    <mergeCell ref="H33:J33"/>
    <mergeCell ref="H34:J34"/>
    <mergeCell ref="F35:J35"/>
    <mergeCell ref="C32:D32"/>
    <mergeCell ref="C34:D34"/>
    <mergeCell ref="A39:H39"/>
    <mergeCell ref="I39:J39"/>
    <mergeCell ref="A37:J37"/>
    <mergeCell ref="C38:D38"/>
    <mergeCell ref="G38:H38"/>
    <mergeCell ref="I38:J38"/>
    <mergeCell ref="C27:D27"/>
    <mergeCell ref="C47:D47"/>
    <mergeCell ref="G47:H47"/>
    <mergeCell ref="I47:J47"/>
    <mergeCell ref="C42:D42"/>
    <mergeCell ref="H42:J42"/>
    <mergeCell ref="C43:D43"/>
    <mergeCell ref="H43:J43"/>
    <mergeCell ref="C44:D44"/>
    <mergeCell ref="F44:J44"/>
    <mergeCell ref="F64:J64"/>
    <mergeCell ref="C65:D65"/>
    <mergeCell ref="G65:H65"/>
    <mergeCell ref="I65:J65"/>
    <mergeCell ref="C57:D57"/>
    <mergeCell ref="G57:H57"/>
    <mergeCell ref="I57:J57"/>
    <mergeCell ref="C52:D52"/>
    <mergeCell ref="G52:H52"/>
    <mergeCell ref="I52:J52"/>
    <mergeCell ref="C53:D53"/>
    <mergeCell ref="G53:H53"/>
    <mergeCell ref="I53:J53"/>
    <mergeCell ref="C55:D55"/>
    <mergeCell ref="C56:D56"/>
    <mergeCell ref="I55:J55"/>
    <mergeCell ref="I56:J56"/>
    <mergeCell ref="G55:H55"/>
    <mergeCell ref="G56:H56"/>
    <mergeCell ref="A54:J54"/>
    <mergeCell ref="C48:D48"/>
    <mergeCell ref="G48:H48"/>
    <mergeCell ref="I48:J48"/>
    <mergeCell ref="C49:D49"/>
    <mergeCell ref="G49:H49"/>
    <mergeCell ref="I49:J49"/>
    <mergeCell ref="G27:H27"/>
    <mergeCell ref="I27:J27"/>
    <mergeCell ref="A28:J28"/>
    <mergeCell ref="C29:D29"/>
    <mergeCell ref="G29:H29"/>
    <mergeCell ref="I29:J29"/>
    <mergeCell ref="C36:D36"/>
    <mergeCell ref="G36:H36"/>
    <mergeCell ref="I36:J36"/>
    <mergeCell ref="C35:D35"/>
    <mergeCell ref="A30:H30"/>
    <mergeCell ref="I30:J30"/>
    <mergeCell ref="E32:J32"/>
    <mergeCell ref="C33:D33"/>
    <mergeCell ref="C45:D45"/>
    <mergeCell ref="G45:H45"/>
    <mergeCell ref="I45:J45"/>
    <mergeCell ref="A46:J46"/>
    <mergeCell ref="C67:D67"/>
    <mergeCell ref="G67:H67"/>
    <mergeCell ref="I67:J67"/>
    <mergeCell ref="G68:H68"/>
    <mergeCell ref="I68:J68"/>
    <mergeCell ref="C50:D50"/>
    <mergeCell ref="G50:H50"/>
    <mergeCell ref="I50:J50"/>
    <mergeCell ref="C51:D51"/>
    <mergeCell ref="G51:H51"/>
    <mergeCell ref="I51:J51"/>
    <mergeCell ref="C58:D58"/>
    <mergeCell ref="G58:H58"/>
    <mergeCell ref="I58:J58"/>
    <mergeCell ref="A59:H59"/>
    <mergeCell ref="I59:J59"/>
    <mergeCell ref="C61:D61"/>
    <mergeCell ref="E61:J61"/>
    <mergeCell ref="C62:D62"/>
    <mergeCell ref="A66:J66"/>
    <mergeCell ref="H62:J62"/>
    <mergeCell ref="C63:D63"/>
    <mergeCell ref="H63:J63"/>
    <mergeCell ref="C64:D64"/>
    <mergeCell ref="C77:D77"/>
    <mergeCell ref="F77:J77"/>
    <mergeCell ref="A72:H72"/>
    <mergeCell ref="I72:J72"/>
    <mergeCell ref="C68:D68"/>
    <mergeCell ref="C74:D74"/>
    <mergeCell ref="E74:J74"/>
    <mergeCell ref="A69:J69"/>
    <mergeCell ref="C70:D70"/>
    <mergeCell ref="G70:H70"/>
    <mergeCell ref="I70:J70"/>
    <mergeCell ref="C71:D71"/>
    <mergeCell ref="G71:H71"/>
    <mergeCell ref="I71:J71"/>
    <mergeCell ref="C75:D75"/>
    <mergeCell ref="H75:J75"/>
    <mergeCell ref="C76:D76"/>
    <mergeCell ref="H76:J76"/>
    <mergeCell ref="C81:D81"/>
    <mergeCell ref="G81:H81"/>
    <mergeCell ref="I81:J81"/>
    <mergeCell ref="A82:J82"/>
    <mergeCell ref="C83:D83"/>
    <mergeCell ref="G83:H83"/>
    <mergeCell ref="I83:J83"/>
    <mergeCell ref="C78:D78"/>
    <mergeCell ref="G78:H78"/>
    <mergeCell ref="I78:J78"/>
    <mergeCell ref="A79:J79"/>
    <mergeCell ref="C80:D80"/>
    <mergeCell ref="G80:H80"/>
    <mergeCell ref="I80:J80"/>
    <mergeCell ref="C88:D88"/>
    <mergeCell ref="H88:J88"/>
    <mergeCell ref="C89:D89"/>
    <mergeCell ref="H89:J89"/>
    <mergeCell ref="C90:D90"/>
    <mergeCell ref="F90:J90"/>
    <mergeCell ref="C84:D84"/>
    <mergeCell ref="G84:H84"/>
    <mergeCell ref="I84:J84"/>
    <mergeCell ref="A85:H85"/>
    <mergeCell ref="I85:J85"/>
    <mergeCell ref="C87:D87"/>
    <mergeCell ref="E87:J87"/>
    <mergeCell ref="C94:D94"/>
    <mergeCell ref="G94:H94"/>
    <mergeCell ref="I94:J94"/>
    <mergeCell ref="A95:J95"/>
    <mergeCell ref="C96:D96"/>
    <mergeCell ref="G96:H96"/>
    <mergeCell ref="I96:J96"/>
    <mergeCell ref="C91:D91"/>
    <mergeCell ref="G91:H91"/>
    <mergeCell ref="I91:J91"/>
    <mergeCell ref="A92:J92"/>
    <mergeCell ref="C93:D93"/>
    <mergeCell ref="G93:H93"/>
    <mergeCell ref="I93:J93"/>
    <mergeCell ref="C101:D101"/>
    <mergeCell ref="H101:J101"/>
    <mergeCell ref="C102:D102"/>
    <mergeCell ref="H102:J102"/>
    <mergeCell ref="C103:D103"/>
    <mergeCell ref="F103:J103"/>
    <mergeCell ref="C97:D97"/>
    <mergeCell ref="G97:H97"/>
    <mergeCell ref="I97:J97"/>
    <mergeCell ref="A98:H98"/>
    <mergeCell ref="I98:J98"/>
    <mergeCell ref="C100:D100"/>
    <mergeCell ref="E100:J100"/>
    <mergeCell ref="C107:D107"/>
    <mergeCell ref="G107:H107"/>
    <mergeCell ref="I107:J107"/>
    <mergeCell ref="A108:J108"/>
    <mergeCell ref="C109:D109"/>
    <mergeCell ref="G109:H109"/>
    <mergeCell ref="I109:J109"/>
    <mergeCell ref="C104:D104"/>
    <mergeCell ref="G104:H104"/>
    <mergeCell ref="I104:J104"/>
    <mergeCell ref="A105:J105"/>
    <mergeCell ref="C106:D106"/>
    <mergeCell ref="G106:H106"/>
    <mergeCell ref="I106:J106"/>
    <mergeCell ref="C114:D114"/>
    <mergeCell ref="H114:J114"/>
    <mergeCell ref="C115:D115"/>
    <mergeCell ref="H115:J115"/>
    <mergeCell ref="C116:D116"/>
    <mergeCell ref="F116:J116"/>
    <mergeCell ref="C110:D110"/>
    <mergeCell ref="G110:H110"/>
    <mergeCell ref="I110:J110"/>
    <mergeCell ref="A111:H111"/>
    <mergeCell ref="I111:J111"/>
    <mergeCell ref="C113:D113"/>
    <mergeCell ref="E113:J113"/>
    <mergeCell ref="A120:H120"/>
    <mergeCell ref="I120:J120"/>
    <mergeCell ref="C117:D117"/>
    <mergeCell ref="G117:H117"/>
    <mergeCell ref="I117:J117"/>
    <mergeCell ref="A118:J118"/>
    <mergeCell ref="C119:D119"/>
    <mergeCell ref="G119:H119"/>
    <mergeCell ref="I119:J119"/>
  </mergeCells>
  <pageMargins left="0.511811024" right="0.511811024" top="0.78740157499999996" bottom="0.78740157499999996" header="0.31496062000000002" footer="0.31496062000000002"/>
  <pageSetup paperSize="9" scale="68" orientation="portrait" r:id="rId1"/>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dimension ref="A1:O65"/>
  <sheetViews>
    <sheetView view="pageBreakPreview" zoomScale="60" zoomScaleNormal="90" workbookViewId="0">
      <selection activeCell="M52" sqref="M52"/>
    </sheetView>
  </sheetViews>
  <sheetFormatPr defaultRowHeight="15"/>
  <cols>
    <col min="1" max="1" width="10.140625" customWidth="1"/>
    <col min="3" max="3" width="9.140625" customWidth="1"/>
    <col min="4" max="4" width="41.7109375" customWidth="1"/>
    <col min="5" max="5" width="17.140625" bestFit="1" customWidth="1"/>
    <col min="6" max="6" width="10.85546875" customWidth="1"/>
    <col min="11" max="11" width="11.42578125" bestFit="1" customWidth="1"/>
  </cols>
  <sheetData>
    <row r="1" spans="1:12" s="1" customFormat="1" ht="22.5" customHeight="1">
      <c r="A1" s="412"/>
      <c r="B1" s="412"/>
      <c r="C1" s="412"/>
      <c r="D1" s="412"/>
      <c r="E1" s="413" t="s">
        <v>12</v>
      </c>
      <c r="F1" s="413"/>
      <c r="G1" s="413"/>
      <c r="H1" s="413"/>
      <c r="I1" s="413"/>
      <c r="J1" s="413"/>
    </row>
    <row r="2" spans="1:12" s="1" customFormat="1" ht="22.5" customHeight="1">
      <c r="A2" s="412"/>
      <c r="B2" s="412"/>
      <c r="C2" s="412"/>
      <c r="D2" s="412"/>
      <c r="E2" s="413" t="s">
        <v>54</v>
      </c>
      <c r="F2" s="413"/>
      <c r="G2" s="413"/>
      <c r="H2" s="413"/>
      <c r="I2" s="413"/>
      <c r="J2" s="413"/>
    </row>
    <row r="3" spans="1:12" s="1" customFormat="1" ht="75.75" customHeight="1">
      <c r="A3" s="342" t="s">
        <v>16</v>
      </c>
      <c r="B3" s="343"/>
      <c r="C3" s="343"/>
      <c r="D3" s="22" t="s">
        <v>15</v>
      </c>
      <c r="E3" s="414" t="s">
        <v>270</v>
      </c>
      <c r="F3" s="414"/>
      <c r="G3" s="414"/>
      <c r="H3" s="414"/>
      <c r="I3" s="414"/>
      <c r="J3" s="414"/>
    </row>
    <row r="4" spans="1:12" s="1" customFormat="1" ht="12.75">
      <c r="A4" s="415" t="s">
        <v>17</v>
      </c>
      <c r="B4" s="416"/>
      <c r="C4" s="416"/>
      <c r="D4" s="21" t="s">
        <v>280</v>
      </c>
      <c r="E4" s="417" t="s">
        <v>1</v>
      </c>
      <c r="F4" s="345"/>
      <c r="G4" s="417" t="s">
        <v>19</v>
      </c>
      <c r="H4" s="345"/>
      <c r="I4" s="333" t="s">
        <v>0</v>
      </c>
      <c r="J4" s="334"/>
    </row>
    <row r="5" spans="1:12" s="1" customFormat="1" ht="49.5" customHeight="1">
      <c r="A5" s="342" t="s">
        <v>18</v>
      </c>
      <c r="B5" s="343"/>
      <c r="C5" s="343"/>
      <c r="D5" s="73" t="s">
        <v>271</v>
      </c>
      <c r="E5" s="404">
        <v>0.25919999999999999</v>
      </c>
      <c r="F5" s="405"/>
      <c r="G5" s="406" t="s">
        <v>403</v>
      </c>
      <c r="H5" s="347"/>
      <c r="I5" s="407">
        <v>44310</v>
      </c>
      <c r="J5" s="408"/>
    </row>
    <row r="6" spans="1:12" s="1" customFormat="1" ht="12.75">
      <c r="A6" s="409"/>
      <c r="B6" s="410"/>
      <c r="C6" s="410"/>
      <c r="D6" s="410"/>
      <c r="E6" s="329"/>
      <c r="F6" s="329"/>
      <c r="G6" s="329"/>
      <c r="H6" s="329"/>
      <c r="I6" s="329"/>
      <c r="J6" s="330"/>
    </row>
    <row r="7" spans="1:12" s="1" customFormat="1" ht="15.75">
      <c r="A7" s="411" t="s">
        <v>54</v>
      </c>
      <c r="B7" s="411"/>
      <c r="C7" s="411"/>
      <c r="D7" s="411"/>
      <c r="E7" s="411"/>
      <c r="F7" s="411"/>
      <c r="G7" s="411"/>
      <c r="H7" s="411"/>
      <c r="I7" s="411"/>
      <c r="J7" s="411"/>
    </row>
    <row r="8" spans="1:12">
      <c r="A8" s="30"/>
      <c r="B8" s="31"/>
      <c r="C8" s="384" t="s">
        <v>40</v>
      </c>
      <c r="D8" s="385"/>
      <c r="E8" s="396" t="s">
        <v>55</v>
      </c>
      <c r="F8" s="396"/>
      <c r="G8" s="396"/>
      <c r="H8" s="396"/>
      <c r="I8" s="396"/>
      <c r="J8" s="396"/>
    </row>
    <row r="9" spans="1:12" ht="54" customHeight="1">
      <c r="A9" s="30"/>
      <c r="B9" s="31"/>
      <c r="C9" s="384" t="s">
        <v>41</v>
      </c>
      <c r="D9" s="385"/>
      <c r="E9" s="399" t="s">
        <v>132</v>
      </c>
      <c r="F9" s="399"/>
      <c r="G9" s="399"/>
      <c r="H9" s="399"/>
      <c r="I9" s="399"/>
      <c r="J9" s="399"/>
    </row>
    <row r="10" spans="1:12" ht="26.25" customHeight="1">
      <c r="A10" s="30"/>
      <c r="B10" s="31"/>
      <c r="C10" s="384" t="s">
        <v>42</v>
      </c>
      <c r="D10" s="385"/>
      <c r="E10" s="51" t="s">
        <v>122</v>
      </c>
      <c r="F10" s="33" t="s">
        <v>43</v>
      </c>
      <c r="G10" s="34"/>
      <c r="H10" s="386">
        <f>H20</f>
        <v>0</v>
      </c>
      <c r="I10" s="386"/>
      <c r="J10" s="386"/>
    </row>
    <row r="11" spans="1:12">
      <c r="A11" s="30"/>
      <c r="B11" s="31"/>
      <c r="C11" s="384" t="s">
        <v>44</v>
      </c>
      <c r="D11" s="385"/>
      <c r="E11" s="32">
        <v>1</v>
      </c>
      <c r="F11" s="32" t="s">
        <v>1</v>
      </c>
      <c r="G11" s="32" t="s">
        <v>45</v>
      </c>
      <c r="H11" s="395"/>
      <c r="I11" s="395"/>
      <c r="J11" s="395"/>
    </row>
    <row r="12" spans="1:12">
      <c r="A12" s="30"/>
      <c r="B12" s="31"/>
      <c r="C12" s="384" t="s">
        <v>105</v>
      </c>
      <c r="D12" s="385"/>
      <c r="E12" s="82" t="s">
        <v>309</v>
      </c>
      <c r="F12" s="396" t="s">
        <v>46</v>
      </c>
      <c r="G12" s="396"/>
      <c r="H12" s="396"/>
      <c r="I12" s="396"/>
      <c r="J12" s="396"/>
    </row>
    <row r="13" spans="1:12" ht="25.5">
      <c r="A13" s="35" t="s">
        <v>58</v>
      </c>
      <c r="B13" s="36" t="s">
        <v>48</v>
      </c>
      <c r="C13" s="384" t="s">
        <v>49</v>
      </c>
      <c r="D13" s="385"/>
      <c r="E13" s="32" t="s">
        <v>42</v>
      </c>
      <c r="F13" s="32" t="s">
        <v>50</v>
      </c>
      <c r="G13" s="384" t="s">
        <v>51</v>
      </c>
      <c r="H13" s="385"/>
      <c r="I13" s="386" t="s">
        <v>52</v>
      </c>
      <c r="J13" s="386"/>
      <c r="L13" s="40"/>
    </row>
    <row r="14" spans="1:12">
      <c r="A14" s="387" t="s">
        <v>113</v>
      </c>
      <c r="B14" s="388"/>
      <c r="C14" s="388"/>
      <c r="D14" s="388"/>
      <c r="E14" s="388"/>
      <c r="F14" s="388"/>
      <c r="G14" s="388"/>
      <c r="H14" s="388"/>
      <c r="I14" s="388"/>
      <c r="J14" s="389"/>
      <c r="L14" s="40"/>
    </row>
    <row r="15" spans="1:12" ht="25.5" customHeight="1">
      <c r="A15" s="44" t="s">
        <v>281</v>
      </c>
      <c r="B15" s="44" t="s">
        <v>107</v>
      </c>
      <c r="C15" s="390" t="s">
        <v>284</v>
      </c>
      <c r="D15" s="391"/>
      <c r="E15" s="37" t="s">
        <v>29</v>
      </c>
      <c r="F15" s="38">
        <v>50</v>
      </c>
      <c r="G15" s="392">
        <v>0.53</v>
      </c>
      <c r="H15" s="393"/>
      <c r="I15" s="394">
        <f>ROUND(G15*F15,2)</f>
        <v>26.5</v>
      </c>
      <c r="J15" s="394"/>
      <c r="L15" s="41"/>
    </row>
    <row r="16" spans="1:12" ht="75.75" customHeight="1">
      <c r="A16" s="44" t="s">
        <v>282</v>
      </c>
      <c r="B16" s="44" t="s">
        <v>114</v>
      </c>
      <c r="C16" s="400" t="s">
        <v>283</v>
      </c>
      <c r="D16" s="401"/>
      <c r="E16" s="37" t="s">
        <v>32</v>
      </c>
      <c r="F16" s="74">
        <v>1.38E-2</v>
      </c>
      <c r="G16" s="392">
        <v>428.44</v>
      </c>
      <c r="H16" s="393"/>
      <c r="I16" s="394">
        <f>ROUND(G16*F16,2)</f>
        <v>5.91</v>
      </c>
      <c r="J16" s="394"/>
      <c r="L16" s="41"/>
    </row>
    <row r="17" spans="1:12">
      <c r="A17" s="387" t="s">
        <v>108</v>
      </c>
      <c r="B17" s="388"/>
      <c r="C17" s="388"/>
      <c r="D17" s="388"/>
      <c r="E17" s="388"/>
      <c r="F17" s="388"/>
      <c r="G17" s="388"/>
      <c r="H17" s="388"/>
      <c r="I17" s="388"/>
      <c r="J17" s="389"/>
      <c r="L17" s="40"/>
    </row>
    <row r="18" spans="1:12" ht="15" customHeight="1">
      <c r="A18" s="24" t="s">
        <v>109</v>
      </c>
      <c r="B18" s="44" t="s">
        <v>114</v>
      </c>
      <c r="C18" s="423" t="s">
        <v>112</v>
      </c>
      <c r="D18" s="424"/>
      <c r="E18" s="37" t="s">
        <v>104</v>
      </c>
      <c r="F18" s="38">
        <v>1.1399999999999999</v>
      </c>
      <c r="G18" s="392">
        <v>18.3</v>
      </c>
      <c r="H18" s="393"/>
      <c r="I18" s="394">
        <f>ROUND(G18*F18,2)</f>
        <v>20.86</v>
      </c>
      <c r="J18" s="394"/>
      <c r="L18" s="41"/>
    </row>
    <row r="19" spans="1:12" ht="15" customHeight="1">
      <c r="A19" s="24" t="s">
        <v>110</v>
      </c>
      <c r="B19" s="44" t="s">
        <v>114</v>
      </c>
      <c r="C19" s="423" t="s">
        <v>111</v>
      </c>
      <c r="D19" s="424"/>
      <c r="E19" s="37" t="s">
        <v>104</v>
      </c>
      <c r="F19" s="38">
        <v>0.88</v>
      </c>
      <c r="G19" s="392">
        <v>14.8</v>
      </c>
      <c r="H19" s="393"/>
      <c r="I19" s="394">
        <f>ROUND(G19*F19,2)</f>
        <v>13.02</v>
      </c>
      <c r="J19" s="394"/>
      <c r="L19" s="41"/>
    </row>
    <row r="20" spans="1:12">
      <c r="A20" s="380" t="s">
        <v>53</v>
      </c>
      <c r="B20" s="381"/>
      <c r="C20" s="381"/>
      <c r="D20" s="381"/>
      <c r="E20" s="381"/>
      <c r="F20" s="381"/>
      <c r="G20" s="381"/>
      <c r="H20" s="382"/>
      <c r="I20" s="383">
        <f>ROUND(SUM(I14:J19),2)</f>
        <v>66.290000000000006</v>
      </c>
      <c r="J20" s="383"/>
      <c r="K20" s="45"/>
      <c r="L20" s="42"/>
    </row>
    <row r="22" spans="1:12">
      <c r="A22" s="30"/>
      <c r="B22" s="31"/>
      <c r="C22" s="384" t="s">
        <v>40</v>
      </c>
      <c r="D22" s="385"/>
      <c r="E22" s="396" t="s">
        <v>115</v>
      </c>
      <c r="F22" s="396"/>
      <c r="G22" s="396"/>
      <c r="H22" s="396"/>
      <c r="I22" s="396"/>
      <c r="J22" s="396"/>
    </row>
    <row r="23" spans="1:12" ht="54" customHeight="1">
      <c r="A23" s="30"/>
      <c r="B23" s="31"/>
      <c r="C23" s="384" t="s">
        <v>41</v>
      </c>
      <c r="D23" s="385"/>
      <c r="E23" s="399" t="s">
        <v>151</v>
      </c>
      <c r="F23" s="399"/>
      <c r="G23" s="399"/>
      <c r="H23" s="399"/>
      <c r="I23" s="399"/>
      <c r="J23" s="399"/>
    </row>
    <row r="24" spans="1:12" ht="26.25" customHeight="1">
      <c r="A24" s="30"/>
      <c r="B24" s="31"/>
      <c r="C24" s="384" t="s">
        <v>42</v>
      </c>
      <c r="D24" s="385"/>
      <c r="E24" s="52" t="s">
        <v>122</v>
      </c>
      <c r="F24" s="33" t="s">
        <v>43</v>
      </c>
      <c r="G24" s="34"/>
      <c r="H24" s="386">
        <f>H34</f>
        <v>0</v>
      </c>
      <c r="I24" s="386"/>
      <c r="J24" s="386"/>
    </row>
    <row r="25" spans="1:12">
      <c r="A25" s="30"/>
      <c r="B25" s="31"/>
      <c r="C25" s="384" t="s">
        <v>44</v>
      </c>
      <c r="D25" s="385"/>
      <c r="E25" s="52">
        <v>1</v>
      </c>
      <c r="F25" s="52" t="s">
        <v>1</v>
      </c>
      <c r="G25" s="52" t="s">
        <v>45</v>
      </c>
      <c r="H25" s="395"/>
      <c r="I25" s="395"/>
      <c r="J25" s="395"/>
    </row>
    <row r="26" spans="1:12">
      <c r="A26" s="30"/>
      <c r="B26" s="31"/>
      <c r="C26" s="384" t="s">
        <v>105</v>
      </c>
      <c r="D26" s="385"/>
      <c r="E26" s="52" t="s">
        <v>96</v>
      </c>
      <c r="F26" s="396" t="s">
        <v>46</v>
      </c>
      <c r="G26" s="396"/>
      <c r="H26" s="396"/>
      <c r="I26" s="396"/>
      <c r="J26" s="396"/>
    </row>
    <row r="27" spans="1:12" ht="25.5">
      <c r="A27" s="35" t="s">
        <v>58</v>
      </c>
      <c r="B27" s="36" t="s">
        <v>48</v>
      </c>
      <c r="C27" s="384" t="s">
        <v>49</v>
      </c>
      <c r="D27" s="385"/>
      <c r="E27" s="52" t="s">
        <v>42</v>
      </c>
      <c r="F27" s="52" t="s">
        <v>50</v>
      </c>
      <c r="G27" s="384" t="s">
        <v>51</v>
      </c>
      <c r="H27" s="385"/>
      <c r="I27" s="386" t="s">
        <v>52</v>
      </c>
      <c r="J27" s="386"/>
      <c r="L27" s="40"/>
    </row>
    <row r="28" spans="1:12">
      <c r="A28" s="387" t="s">
        <v>113</v>
      </c>
      <c r="B28" s="388"/>
      <c r="C28" s="388"/>
      <c r="D28" s="388"/>
      <c r="E28" s="388"/>
      <c r="F28" s="388"/>
      <c r="G28" s="388"/>
      <c r="H28" s="388"/>
      <c r="I28" s="388"/>
      <c r="J28" s="389"/>
      <c r="L28" s="40"/>
    </row>
    <row r="29" spans="1:12" ht="25.5" customHeight="1">
      <c r="A29" s="44" t="s">
        <v>281</v>
      </c>
      <c r="B29" s="44" t="s">
        <v>107</v>
      </c>
      <c r="C29" s="390" t="s">
        <v>284</v>
      </c>
      <c r="D29" s="391"/>
      <c r="E29" s="37" t="s">
        <v>29</v>
      </c>
      <c r="F29" s="38">
        <v>24</v>
      </c>
      <c r="G29" s="392">
        <f>G15</f>
        <v>0.53</v>
      </c>
      <c r="H29" s="393"/>
      <c r="I29" s="394">
        <f>ROUND(G29*F29,2)</f>
        <v>12.72</v>
      </c>
      <c r="J29" s="394"/>
      <c r="K29" t="s">
        <v>287</v>
      </c>
      <c r="L29" s="41"/>
    </row>
    <row r="30" spans="1:12" ht="75.75" customHeight="1">
      <c r="A30" s="44" t="s">
        <v>282</v>
      </c>
      <c r="B30" s="44" t="s">
        <v>114</v>
      </c>
      <c r="C30" s="400" t="s">
        <v>283</v>
      </c>
      <c r="D30" s="401"/>
      <c r="E30" s="37" t="s">
        <v>32</v>
      </c>
      <c r="F30" s="74">
        <v>1.04E-2</v>
      </c>
      <c r="G30" s="392">
        <f>G16</f>
        <v>428.44</v>
      </c>
      <c r="H30" s="393"/>
      <c r="I30" s="394">
        <f>ROUND(G30*F30,2)</f>
        <v>4.46</v>
      </c>
      <c r="J30" s="394"/>
      <c r="K30" t="s">
        <v>287</v>
      </c>
      <c r="L30" s="41"/>
    </row>
    <row r="31" spans="1:12">
      <c r="A31" s="387" t="s">
        <v>108</v>
      </c>
      <c r="B31" s="388"/>
      <c r="C31" s="388"/>
      <c r="D31" s="388"/>
      <c r="E31" s="388"/>
      <c r="F31" s="388"/>
      <c r="G31" s="388"/>
      <c r="H31" s="388"/>
      <c r="I31" s="388"/>
      <c r="J31" s="389"/>
      <c r="L31" s="40"/>
    </row>
    <row r="32" spans="1:12" ht="15" customHeight="1">
      <c r="A32" s="24" t="s">
        <v>109</v>
      </c>
      <c r="B32" s="44" t="s">
        <v>114</v>
      </c>
      <c r="C32" s="390" t="s">
        <v>112</v>
      </c>
      <c r="D32" s="391"/>
      <c r="E32" s="37" t="s">
        <v>104</v>
      </c>
      <c r="F32" s="38">
        <v>0.48</v>
      </c>
      <c r="G32" s="392">
        <f>G18</f>
        <v>18.3</v>
      </c>
      <c r="H32" s="393"/>
      <c r="I32" s="394">
        <f>ROUND(G32*F32,2)</f>
        <v>8.7799999999999994</v>
      </c>
      <c r="J32" s="394"/>
      <c r="K32" t="s">
        <v>287</v>
      </c>
      <c r="L32" s="41"/>
    </row>
    <row r="33" spans="1:15" ht="15" customHeight="1">
      <c r="A33" s="24" t="s">
        <v>110</v>
      </c>
      <c r="B33" s="44" t="s">
        <v>114</v>
      </c>
      <c r="C33" s="390" t="s">
        <v>111</v>
      </c>
      <c r="D33" s="391"/>
      <c r="E33" s="37" t="s">
        <v>104</v>
      </c>
      <c r="F33" s="38">
        <v>0.24</v>
      </c>
      <c r="G33" s="392">
        <f>G19</f>
        <v>14.8</v>
      </c>
      <c r="H33" s="393"/>
      <c r="I33" s="394">
        <f>ROUND(G33*F33,2)</f>
        <v>3.55</v>
      </c>
      <c r="J33" s="394"/>
      <c r="K33" t="s">
        <v>287</v>
      </c>
      <c r="L33" s="41"/>
    </row>
    <row r="34" spans="1:15">
      <c r="A34" s="380" t="s">
        <v>53</v>
      </c>
      <c r="B34" s="381"/>
      <c r="C34" s="381"/>
      <c r="D34" s="381"/>
      <c r="E34" s="381"/>
      <c r="F34" s="381"/>
      <c r="G34" s="381"/>
      <c r="H34" s="382"/>
      <c r="I34" s="383">
        <f>ROUND(SUM(I28:J33),2)</f>
        <v>29.51</v>
      </c>
      <c r="J34" s="383"/>
      <c r="K34" s="45"/>
      <c r="L34" s="42"/>
    </row>
    <row r="36" spans="1:15">
      <c r="A36" s="30"/>
      <c r="B36" s="31"/>
      <c r="C36" s="384" t="s">
        <v>40</v>
      </c>
      <c r="D36" s="385"/>
      <c r="E36" s="396" t="s">
        <v>57</v>
      </c>
      <c r="F36" s="396"/>
      <c r="G36" s="396"/>
      <c r="H36" s="396"/>
      <c r="I36" s="396"/>
      <c r="J36" s="396"/>
    </row>
    <row r="37" spans="1:15" ht="48.75" customHeight="1">
      <c r="A37" s="30"/>
      <c r="B37" s="31"/>
      <c r="C37" s="384" t="s">
        <v>41</v>
      </c>
      <c r="D37" s="385"/>
      <c r="E37" s="399" t="s">
        <v>219</v>
      </c>
      <c r="F37" s="399"/>
      <c r="G37" s="399"/>
      <c r="H37" s="399"/>
      <c r="I37" s="399"/>
      <c r="J37" s="399"/>
      <c r="L37" s="43"/>
      <c r="M37" s="43"/>
      <c r="N37" s="43"/>
      <c r="O37" s="43"/>
    </row>
    <row r="38" spans="1:15" ht="26.25" customHeight="1">
      <c r="A38" s="30"/>
      <c r="B38" s="31"/>
      <c r="C38" s="384" t="s">
        <v>42</v>
      </c>
      <c r="D38" s="385"/>
      <c r="E38" s="50" t="s">
        <v>56</v>
      </c>
      <c r="F38" s="33" t="s">
        <v>43</v>
      </c>
      <c r="G38" s="34"/>
      <c r="H38" s="386">
        <f>H49</f>
        <v>0</v>
      </c>
      <c r="I38" s="386"/>
      <c r="J38" s="386"/>
      <c r="L38" s="43"/>
      <c r="M38" s="43"/>
      <c r="N38" s="43"/>
      <c r="O38" s="43"/>
    </row>
    <row r="39" spans="1:15">
      <c r="A39" s="30"/>
      <c r="B39" s="31"/>
      <c r="C39" s="384" t="s">
        <v>44</v>
      </c>
      <c r="D39" s="385"/>
      <c r="E39" s="50">
        <v>1</v>
      </c>
      <c r="F39" s="50" t="s">
        <v>1</v>
      </c>
      <c r="G39" s="50" t="s">
        <v>45</v>
      </c>
      <c r="H39" s="395"/>
      <c r="I39" s="395"/>
      <c r="J39" s="395"/>
      <c r="L39" s="43"/>
      <c r="M39" s="43"/>
      <c r="N39" s="43"/>
      <c r="O39" s="43"/>
    </row>
    <row r="40" spans="1:15" ht="42" customHeight="1">
      <c r="A40" s="30"/>
      <c r="B40" s="31"/>
      <c r="C40" s="384" t="s">
        <v>105</v>
      </c>
      <c r="D40" s="385"/>
      <c r="E40" s="83" t="s">
        <v>96</v>
      </c>
      <c r="F40" s="384" t="s">
        <v>46</v>
      </c>
      <c r="G40" s="422"/>
      <c r="H40" s="422"/>
      <c r="I40" s="422"/>
      <c r="J40" s="385"/>
      <c r="L40" s="43"/>
      <c r="M40" s="43"/>
      <c r="N40" s="43"/>
      <c r="O40" s="43"/>
    </row>
    <row r="41" spans="1:15" ht="25.5">
      <c r="A41" s="35" t="s">
        <v>47</v>
      </c>
      <c r="B41" s="36" t="s">
        <v>48</v>
      </c>
      <c r="C41" s="384" t="s">
        <v>49</v>
      </c>
      <c r="D41" s="385"/>
      <c r="E41" s="50" t="s">
        <v>42</v>
      </c>
      <c r="F41" s="50" t="s">
        <v>50</v>
      </c>
      <c r="G41" s="384" t="s">
        <v>51</v>
      </c>
      <c r="H41" s="385"/>
      <c r="I41" s="386" t="s">
        <v>52</v>
      </c>
      <c r="J41" s="386"/>
      <c r="L41" s="43"/>
      <c r="M41" s="43"/>
      <c r="N41" s="43"/>
      <c r="O41" s="43"/>
    </row>
    <row r="42" spans="1:15">
      <c r="A42" s="387" t="s">
        <v>113</v>
      </c>
      <c r="B42" s="388"/>
      <c r="C42" s="388"/>
      <c r="D42" s="388"/>
      <c r="E42" s="388"/>
      <c r="F42" s="388"/>
      <c r="G42" s="388"/>
      <c r="H42" s="388"/>
      <c r="I42" s="388"/>
      <c r="J42" s="389"/>
      <c r="L42" s="40"/>
    </row>
    <row r="43" spans="1:15" ht="42" customHeight="1">
      <c r="A43" s="24" t="s">
        <v>312</v>
      </c>
      <c r="B43" s="44" t="s">
        <v>114</v>
      </c>
      <c r="C43" s="400" t="s">
        <v>318</v>
      </c>
      <c r="D43" s="401"/>
      <c r="E43" s="37" t="s">
        <v>38</v>
      </c>
      <c r="F43" s="38">
        <v>2.14</v>
      </c>
      <c r="G43" s="418">
        <v>13.51</v>
      </c>
      <c r="H43" s="419"/>
      <c r="I43" s="394">
        <f t="shared" ref="I43:I48" si="0">ROUND(G43*F43,2)</f>
        <v>28.91</v>
      </c>
      <c r="J43" s="394"/>
      <c r="L43" s="41"/>
    </row>
    <row r="44" spans="1:15" ht="48" customHeight="1">
      <c r="A44" s="24" t="s">
        <v>313</v>
      </c>
      <c r="B44" s="44" t="s">
        <v>114</v>
      </c>
      <c r="C44" s="400" t="s">
        <v>319</v>
      </c>
      <c r="D44" s="401"/>
      <c r="E44" s="37" t="s">
        <v>29</v>
      </c>
      <c r="F44" s="38">
        <v>1.18</v>
      </c>
      <c r="G44" s="418">
        <v>6.69</v>
      </c>
      <c r="H44" s="419"/>
      <c r="I44" s="394">
        <f t="shared" si="0"/>
        <v>7.89</v>
      </c>
      <c r="J44" s="394"/>
      <c r="L44" s="43"/>
      <c r="M44" s="43"/>
      <c r="N44" s="43"/>
      <c r="O44" s="43"/>
    </row>
    <row r="45" spans="1:15" ht="51" customHeight="1">
      <c r="A45" s="24" t="s">
        <v>314</v>
      </c>
      <c r="B45" s="44" t="s">
        <v>114</v>
      </c>
      <c r="C45" s="400" t="s">
        <v>320</v>
      </c>
      <c r="D45" s="401"/>
      <c r="E45" s="37" t="s">
        <v>29</v>
      </c>
      <c r="F45" s="38">
        <v>1</v>
      </c>
      <c r="G45" s="418">
        <v>5.35</v>
      </c>
      <c r="H45" s="419"/>
      <c r="I45" s="394">
        <f t="shared" si="0"/>
        <v>5.35</v>
      </c>
      <c r="J45" s="394"/>
      <c r="L45" s="43"/>
      <c r="M45" s="43"/>
      <c r="N45" s="43"/>
      <c r="O45" s="43"/>
    </row>
    <row r="46" spans="1:15" ht="40.5" customHeight="1">
      <c r="A46" s="39">
        <v>89393</v>
      </c>
      <c r="B46" s="44" t="s">
        <v>114</v>
      </c>
      <c r="C46" s="400" t="s">
        <v>321</v>
      </c>
      <c r="D46" s="401"/>
      <c r="E46" s="37" t="s">
        <v>29</v>
      </c>
      <c r="F46" s="38">
        <v>0.89</v>
      </c>
      <c r="G46" s="418">
        <v>7.52</v>
      </c>
      <c r="H46" s="419"/>
      <c r="I46" s="394">
        <f t="shared" si="0"/>
        <v>6.69</v>
      </c>
      <c r="J46" s="394"/>
      <c r="L46" s="41"/>
    </row>
    <row r="47" spans="1:15" ht="40.5" customHeight="1">
      <c r="A47" s="24" t="s">
        <v>315</v>
      </c>
      <c r="B47" s="44" t="s">
        <v>114</v>
      </c>
      <c r="C47" s="400" t="s">
        <v>322</v>
      </c>
      <c r="D47" s="401"/>
      <c r="E47" s="37" t="s">
        <v>38</v>
      </c>
      <c r="F47" s="38">
        <v>2.14</v>
      </c>
      <c r="G47" s="418">
        <v>8.9600000000000009</v>
      </c>
      <c r="H47" s="419"/>
      <c r="I47" s="394">
        <f t="shared" si="0"/>
        <v>19.170000000000002</v>
      </c>
      <c r="J47" s="394"/>
      <c r="L47" s="41"/>
    </row>
    <row r="48" spans="1:15" ht="47.25" customHeight="1">
      <c r="A48" s="24" t="s">
        <v>316</v>
      </c>
      <c r="B48" s="44" t="s">
        <v>114</v>
      </c>
      <c r="C48" s="400" t="s">
        <v>317</v>
      </c>
      <c r="D48" s="401"/>
      <c r="E48" s="37" t="s">
        <v>38</v>
      </c>
      <c r="F48" s="38">
        <v>2.14</v>
      </c>
      <c r="G48" s="418">
        <v>9.25</v>
      </c>
      <c r="H48" s="419"/>
      <c r="I48" s="394">
        <f t="shared" si="0"/>
        <v>19.8</v>
      </c>
      <c r="J48" s="394"/>
      <c r="L48" s="41"/>
    </row>
    <row r="49" spans="1:15">
      <c r="A49" s="380" t="s">
        <v>53</v>
      </c>
      <c r="B49" s="381"/>
      <c r="C49" s="381"/>
      <c r="D49" s="381"/>
      <c r="E49" s="381"/>
      <c r="F49" s="381"/>
      <c r="G49" s="381"/>
      <c r="H49" s="382"/>
      <c r="I49" s="383">
        <f>ROUND(SUM(I42:I48),2)</f>
        <v>87.81</v>
      </c>
      <c r="J49" s="383"/>
      <c r="K49" s="45"/>
      <c r="L49" s="42"/>
    </row>
    <row r="51" spans="1:15">
      <c r="A51" s="30"/>
      <c r="B51" s="31"/>
      <c r="C51" s="384" t="s">
        <v>40</v>
      </c>
      <c r="D51" s="385"/>
      <c r="E51" s="396" t="s">
        <v>116</v>
      </c>
      <c r="F51" s="396"/>
      <c r="G51" s="396"/>
      <c r="H51" s="396"/>
      <c r="I51" s="396"/>
      <c r="J51" s="396"/>
    </row>
    <row r="52" spans="1:15" ht="55.5" customHeight="1">
      <c r="A52" s="30"/>
      <c r="B52" s="31"/>
      <c r="C52" s="384" t="s">
        <v>41</v>
      </c>
      <c r="D52" s="385"/>
      <c r="E52" s="399" t="s">
        <v>510</v>
      </c>
      <c r="F52" s="399"/>
      <c r="G52" s="399"/>
      <c r="H52" s="399"/>
      <c r="I52" s="399"/>
      <c r="J52" s="399"/>
      <c r="L52" s="43"/>
      <c r="M52" s="43"/>
      <c r="N52" s="43"/>
      <c r="O52" s="43"/>
    </row>
    <row r="53" spans="1:15" ht="26.25" customHeight="1">
      <c r="A53" s="30"/>
      <c r="B53" s="31"/>
      <c r="C53" s="384" t="s">
        <v>42</v>
      </c>
      <c r="D53" s="385"/>
      <c r="E53" s="198" t="s">
        <v>122</v>
      </c>
      <c r="F53" s="33" t="s">
        <v>43</v>
      </c>
      <c r="G53" s="34"/>
      <c r="H53" s="386">
        <f>H65</f>
        <v>0</v>
      </c>
      <c r="I53" s="386"/>
      <c r="J53" s="386"/>
      <c r="L53" s="43"/>
      <c r="M53" s="43"/>
      <c r="N53" s="43"/>
      <c r="O53" s="43"/>
    </row>
    <row r="54" spans="1:15">
      <c r="A54" s="30"/>
      <c r="B54" s="31"/>
      <c r="C54" s="384" t="s">
        <v>44</v>
      </c>
      <c r="D54" s="385"/>
      <c r="E54" s="198">
        <v>1</v>
      </c>
      <c r="F54" s="198" t="s">
        <v>1</v>
      </c>
      <c r="G54" s="198" t="s">
        <v>45</v>
      </c>
      <c r="H54" s="395"/>
      <c r="I54" s="395"/>
      <c r="J54" s="395"/>
      <c r="L54" s="43"/>
      <c r="M54" s="43"/>
      <c r="N54" s="43"/>
      <c r="O54" s="43"/>
    </row>
    <row r="55" spans="1:15">
      <c r="A55" s="30"/>
      <c r="B55" s="31"/>
      <c r="C55" s="384" t="s">
        <v>105</v>
      </c>
      <c r="D55" s="385"/>
      <c r="E55" s="199" t="s">
        <v>511</v>
      </c>
      <c r="F55" s="396" t="s">
        <v>46</v>
      </c>
      <c r="G55" s="396"/>
      <c r="H55" s="396"/>
      <c r="I55" s="396"/>
      <c r="J55" s="396"/>
      <c r="L55" s="43"/>
      <c r="M55" s="43"/>
      <c r="N55" s="43"/>
      <c r="O55" s="43"/>
    </row>
    <row r="56" spans="1:15" ht="25.5">
      <c r="A56" s="35" t="s">
        <v>47</v>
      </c>
      <c r="B56" s="36" t="s">
        <v>48</v>
      </c>
      <c r="C56" s="384" t="s">
        <v>49</v>
      </c>
      <c r="D56" s="385"/>
      <c r="E56" s="198" t="s">
        <v>42</v>
      </c>
      <c r="F56" s="198" t="s">
        <v>50</v>
      </c>
      <c r="G56" s="384" t="s">
        <v>51</v>
      </c>
      <c r="H56" s="385"/>
      <c r="I56" s="386" t="s">
        <v>52</v>
      </c>
      <c r="J56" s="386"/>
      <c r="L56" s="43"/>
      <c r="M56" s="43"/>
      <c r="N56" s="43"/>
      <c r="O56" s="43"/>
    </row>
    <row r="57" spans="1:15">
      <c r="A57" s="387" t="s">
        <v>113</v>
      </c>
      <c r="B57" s="388"/>
      <c r="C57" s="388"/>
      <c r="D57" s="388"/>
      <c r="E57" s="388"/>
      <c r="F57" s="388"/>
      <c r="G57" s="388"/>
      <c r="H57" s="388"/>
      <c r="I57" s="388"/>
      <c r="J57" s="389"/>
      <c r="L57" s="40"/>
    </row>
    <row r="58" spans="1:15" ht="46.5" customHeight="1">
      <c r="A58" s="76">
        <v>4813</v>
      </c>
      <c r="B58" s="44" t="s">
        <v>107</v>
      </c>
      <c r="C58" s="420" t="s">
        <v>512</v>
      </c>
      <c r="D58" s="421"/>
      <c r="E58" s="77" t="s">
        <v>122</v>
      </c>
      <c r="F58" s="78">
        <v>1</v>
      </c>
      <c r="G58" s="418">
        <v>225</v>
      </c>
      <c r="H58" s="419"/>
      <c r="I58" s="394">
        <f>ROUND(G58*F58,2)</f>
        <v>225</v>
      </c>
      <c r="J58" s="394"/>
      <c r="L58" s="41"/>
    </row>
    <row r="59" spans="1:15" ht="30.75" customHeight="1">
      <c r="A59" s="79">
        <v>4512</v>
      </c>
      <c r="B59" s="44" t="s">
        <v>107</v>
      </c>
      <c r="C59" s="420" t="s">
        <v>513</v>
      </c>
      <c r="D59" s="421"/>
      <c r="E59" s="77" t="s">
        <v>106</v>
      </c>
      <c r="F59" s="78">
        <v>1</v>
      </c>
      <c r="G59" s="418">
        <v>2.16</v>
      </c>
      <c r="H59" s="419"/>
      <c r="I59" s="394">
        <f>ROUND(G59*F59,2)</f>
        <v>2.16</v>
      </c>
      <c r="J59" s="394"/>
      <c r="L59" s="41"/>
    </row>
    <row r="60" spans="1:15" ht="28.5" customHeight="1">
      <c r="A60" s="79">
        <v>4513</v>
      </c>
      <c r="B60" s="44" t="s">
        <v>107</v>
      </c>
      <c r="C60" s="420" t="s">
        <v>514</v>
      </c>
      <c r="D60" s="421"/>
      <c r="E60" s="77" t="s">
        <v>106</v>
      </c>
      <c r="F60" s="78">
        <v>4</v>
      </c>
      <c r="G60" s="418">
        <v>6.29</v>
      </c>
      <c r="H60" s="419"/>
      <c r="I60" s="394">
        <f>ROUND(G60*F60,2)</f>
        <v>25.16</v>
      </c>
      <c r="J60" s="394"/>
      <c r="L60" s="41"/>
    </row>
    <row r="61" spans="1:15" ht="31.5" customHeight="1">
      <c r="A61" s="79">
        <v>5075</v>
      </c>
      <c r="B61" s="44" t="s">
        <v>107</v>
      </c>
      <c r="C61" s="420" t="s">
        <v>515</v>
      </c>
      <c r="D61" s="421"/>
      <c r="E61" s="77" t="s">
        <v>191</v>
      </c>
      <c r="F61" s="78">
        <v>0.15</v>
      </c>
      <c r="G61" s="418">
        <v>17.3</v>
      </c>
      <c r="H61" s="419"/>
      <c r="I61" s="394">
        <f>ROUND(G61*F61,2)</f>
        <v>2.6</v>
      </c>
      <c r="J61" s="394"/>
      <c r="L61" s="41"/>
    </row>
    <row r="62" spans="1:15" ht="15" customHeight="1">
      <c r="A62" s="387" t="s">
        <v>108</v>
      </c>
      <c r="B62" s="388"/>
      <c r="C62" s="388"/>
      <c r="D62" s="388"/>
      <c r="E62" s="388"/>
      <c r="F62" s="388"/>
      <c r="G62" s="388"/>
      <c r="H62" s="388"/>
      <c r="I62" s="388"/>
      <c r="J62" s="389"/>
      <c r="L62" s="41"/>
    </row>
    <row r="63" spans="1:15" ht="27.75" customHeight="1">
      <c r="A63" s="79">
        <v>88262</v>
      </c>
      <c r="B63" s="44" t="s">
        <v>114</v>
      </c>
      <c r="C63" s="420" t="s">
        <v>609</v>
      </c>
      <c r="D63" s="421"/>
      <c r="E63" s="77" t="s">
        <v>290</v>
      </c>
      <c r="F63" s="78">
        <v>1</v>
      </c>
      <c r="G63" s="418">
        <v>18.11</v>
      </c>
      <c r="H63" s="419"/>
      <c r="I63" s="394">
        <f>ROUND(G63*F63,2)</f>
        <v>18.11</v>
      </c>
      <c r="J63" s="394"/>
      <c r="L63" s="41"/>
    </row>
    <row r="64" spans="1:15">
      <c r="A64" s="24" t="s">
        <v>110</v>
      </c>
      <c r="B64" s="44" t="s">
        <v>114</v>
      </c>
      <c r="C64" s="390" t="s">
        <v>111</v>
      </c>
      <c r="D64" s="391"/>
      <c r="E64" s="77" t="s">
        <v>290</v>
      </c>
      <c r="F64" s="38">
        <v>2</v>
      </c>
      <c r="G64" s="418">
        <f>G19</f>
        <v>14.8</v>
      </c>
      <c r="H64" s="419"/>
      <c r="I64" s="394">
        <f>ROUND(G64*F64,2)</f>
        <v>29.6</v>
      </c>
      <c r="J64" s="394"/>
      <c r="K64" t="s">
        <v>516</v>
      </c>
      <c r="L64" s="43"/>
      <c r="M64" s="43"/>
      <c r="N64" s="43"/>
      <c r="O64" s="43"/>
    </row>
    <row r="65" spans="1:12">
      <c r="A65" s="380" t="s">
        <v>53</v>
      </c>
      <c r="B65" s="381"/>
      <c r="C65" s="381"/>
      <c r="D65" s="381"/>
      <c r="E65" s="381"/>
      <c r="F65" s="381"/>
      <c r="G65" s="381"/>
      <c r="H65" s="382"/>
      <c r="I65" s="383">
        <f>ROUND(SUM(I57:I64),2)</f>
        <v>302.63</v>
      </c>
      <c r="J65" s="383"/>
      <c r="K65" s="45"/>
      <c r="L65" s="42"/>
    </row>
  </sheetData>
  <mergeCells count="142">
    <mergeCell ref="G16:H16"/>
    <mergeCell ref="C16:D16"/>
    <mergeCell ref="I20:J20"/>
    <mergeCell ref="A20:H20"/>
    <mergeCell ref="A31:J31"/>
    <mergeCell ref="C32:D32"/>
    <mergeCell ref="G32:H32"/>
    <mergeCell ref="I32:J32"/>
    <mergeCell ref="I29:J29"/>
    <mergeCell ref="C30:D30"/>
    <mergeCell ref="G30:H30"/>
    <mergeCell ref="I30:J30"/>
    <mergeCell ref="A28:J28"/>
    <mergeCell ref="C29:D29"/>
    <mergeCell ref="G29:H29"/>
    <mergeCell ref="C24:D24"/>
    <mergeCell ref="H25:J25"/>
    <mergeCell ref="C26:D26"/>
    <mergeCell ref="F26:J26"/>
    <mergeCell ref="G27:H27"/>
    <mergeCell ref="I27:J27"/>
    <mergeCell ref="C23:D23"/>
    <mergeCell ref="E23:J23"/>
    <mergeCell ref="C33:D33"/>
    <mergeCell ref="G33:H33"/>
    <mergeCell ref="I33:J33"/>
    <mergeCell ref="I18:J18"/>
    <mergeCell ref="A34:H34"/>
    <mergeCell ref="I34:J34"/>
    <mergeCell ref="I19:J19"/>
    <mergeCell ref="G18:H18"/>
    <mergeCell ref="G19:H19"/>
    <mergeCell ref="C36:D36"/>
    <mergeCell ref="E36:J36"/>
    <mergeCell ref="C37:D37"/>
    <mergeCell ref="E37:J37"/>
    <mergeCell ref="G5:H5"/>
    <mergeCell ref="I5:J5"/>
    <mergeCell ref="A6:J6"/>
    <mergeCell ref="A7:J7"/>
    <mergeCell ref="E9:J9"/>
    <mergeCell ref="E8:J8"/>
    <mergeCell ref="H11:J11"/>
    <mergeCell ref="H10:J10"/>
    <mergeCell ref="I16:J16"/>
    <mergeCell ref="I15:J15"/>
    <mergeCell ref="C12:D12"/>
    <mergeCell ref="F12:J12"/>
    <mergeCell ref="G13:H13"/>
    <mergeCell ref="G15:H15"/>
    <mergeCell ref="I13:J13"/>
    <mergeCell ref="C13:D13"/>
    <mergeCell ref="C15:D15"/>
    <mergeCell ref="H24:J24"/>
    <mergeCell ref="C25:D25"/>
    <mergeCell ref="C27:D27"/>
    <mergeCell ref="C38:D38"/>
    <mergeCell ref="H38:J38"/>
    <mergeCell ref="F40:J40"/>
    <mergeCell ref="E1:J1"/>
    <mergeCell ref="E2:J2"/>
    <mergeCell ref="A3:C3"/>
    <mergeCell ref="E3:J3"/>
    <mergeCell ref="A4:C4"/>
    <mergeCell ref="E4:F4"/>
    <mergeCell ref="G4:H4"/>
    <mergeCell ref="I4:J4"/>
    <mergeCell ref="A1:D2"/>
    <mergeCell ref="A5:C5"/>
    <mergeCell ref="C8:D8"/>
    <mergeCell ref="C9:D9"/>
    <mergeCell ref="C10:D10"/>
    <mergeCell ref="C11:D11"/>
    <mergeCell ref="A14:J14"/>
    <mergeCell ref="A17:J17"/>
    <mergeCell ref="E5:F5"/>
    <mergeCell ref="C18:D18"/>
    <mergeCell ref="C19:D19"/>
    <mergeCell ref="C22:D22"/>
    <mergeCell ref="E22:J22"/>
    <mergeCell ref="C43:D43"/>
    <mergeCell ref="G43:H43"/>
    <mergeCell ref="I43:J43"/>
    <mergeCell ref="C44:D44"/>
    <mergeCell ref="G44:H44"/>
    <mergeCell ref="I44:J44"/>
    <mergeCell ref="A42:J42"/>
    <mergeCell ref="C39:D39"/>
    <mergeCell ref="H39:J39"/>
    <mergeCell ref="C41:D41"/>
    <mergeCell ref="G41:H41"/>
    <mergeCell ref="I41:J41"/>
    <mergeCell ref="C40:D40"/>
    <mergeCell ref="A49:H49"/>
    <mergeCell ref="I49:J49"/>
    <mergeCell ref="C47:D47"/>
    <mergeCell ref="G47:H47"/>
    <mergeCell ref="I47:J47"/>
    <mergeCell ref="I48:J48"/>
    <mergeCell ref="C48:D48"/>
    <mergeCell ref="G48:H48"/>
    <mergeCell ref="C45:D45"/>
    <mergeCell ref="G45:H45"/>
    <mergeCell ref="I45:J45"/>
    <mergeCell ref="C46:D46"/>
    <mergeCell ref="G46:H46"/>
    <mergeCell ref="I46:J46"/>
    <mergeCell ref="I63:J63"/>
    <mergeCell ref="C51:D51"/>
    <mergeCell ref="E51:J51"/>
    <mergeCell ref="C52:D52"/>
    <mergeCell ref="E52:J52"/>
    <mergeCell ref="C53:D53"/>
    <mergeCell ref="H53:J53"/>
    <mergeCell ref="C54:D54"/>
    <mergeCell ref="H54:J54"/>
    <mergeCell ref="C55:D55"/>
    <mergeCell ref="F55:J55"/>
    <mergeCell ref="C64:D64"/>
    <mergeCell ref="G64:H64"/>
    <mergeCell ref="I64:J64"/>
    <mergeCell ref="A65:H65"/>
    <mergeCell ref="I65:J65"/>
    <mergeCell ref="C56:D56"/>
    <mergeCell ref="G56:H56"/>
    <mergeCell ref="I56:J56"/>
    <mergeCell ref="A57:J57"/>
    <mergeCell ref="C58:D58"/>
    <mergeCell ref="G58:H58"/>
    <mergeCell ref="I58:J58"/>
    <mergeCell ref="C59:D59"/>
    <mergeCell ref="G59:H59"/>
    <mergeCell ref="I59:J59"/>
    <mergeCell ref="C60:D60"/>
    <mergeCell ref="C61:D61"/>
    <mergeCell ref="G60:H60"/>
    <mergeCell ref="I60:J60"/>
    <mergeCell ref="G61:H61"/>
    <mergeCell ref="I61:J61"/>
    <mergeCell ref="A62:J62"/>
    <mergeCell ref="C63:D63"/>
    <mergeCell ref="G63:H63"/>
  </mergeCells>
  <pageMargins left="0.511811024" right="0.511811024" top="0.78740157499999996" bottom="0.78740157499999996" header="0.31496062000000002" footer="0.31496062000000002"/>
  <pageSetup paperSize="9" scale="68" orientation="portrait" r:id="rId1"/>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dimension ref="A1:P30"/>
  <sheetViews>
    <sheetView view="pageBreakPreview" topLeftCell="C4" zoomScale="60" workbookViewId="0">
      <selection activeCell="I40" sqref="I40"/>
    </sheetView>
  </sheetViews>
  <sheetFormatPr defaultRowHeight="12.75"/>
  <cols>
    <col min="1" max="1" width="9.140625" style="86"/>
    <col min="2" max="2" width="33.28515625" style="86" customWidth="1"/>
    <col min="3" max="3" width="18.42578125" style="86" bestFit="1" customWidth="1"/>
    <col min="4" max="4" width="16.85546875" style="86" bestFit="1" customWidth="1"/>
    <col min="5" max="5" width="16.5703125" style="86" bestFit="1" customWidth="1"/>
    <col min="6" max="6" width="17.5703125" style="86" bestFit="1" customWidth="1"/>
    <col min="7" max="9" width="17.7109375" style="86" bestFit="1" customWidth="1"/>
    <col min="10" max="10" width="17.5703125" style="86" bestFit="1" customWidth="1"/>
    <col min="11" max="11" width="18.42578125" style="86" bestFit="1" customWidth="1"/>
    <col min="12" max="13" width="17.7109375" style="86" bestFit="1" customWidth="1"/>
    <col min="14" max="14" width="18" style="86" bestFit="1" customWidth="1"/>
    <col min="15" max="15" width="9.140625" style="86"/>
    <col min="16" max="16" width="14.85546875" style="86" bestFit="1" customWidth="1"/>
    <col min="17" max="257" width="9.140625" style="86"/>
    <col min="258" max="258" width="25.28515625" style="86" bestFit="1" customWidth="1"/>
    <col min="259" max="259" width="13.140625" style="86" bestFit="1" customWidth="1"/>
    <col min="260" max="261" width="12" style="86" bestFit="1" customWidth="1"/>
    <col min="262" max="264" width="13.140625" style="86" bestFit="1" customWidth="1"/>
    <col min="265" max="513" width="9.140625" style="86"/>
    <col min="514" max="514" width="25.28515625" style="86" bestFit="1" customWidth="1"/>
    <col min="515" max="515" width="13.140625" style="86" bestFit="1" customWidth="1"/>
    <col min="516" max="517" width="12" style="86" bestFit="1" customWidth="1"/>
    <col min="518" max="520" width="13.140625" style="86" bestFit="1" customWidth="1"/>
    <col min="521" max="769" width="9.140625" style="86"/>
    <col min="770" max="770" width="25.28515625" style="86" bestFit="1" customWidth="1"/>
    <col min="771" max="771" width="13.140625" style="86" bestFit="1" customWidth="1"/>
    <col min="772" max="773" width="12" style="86" bestFit="1" customWidth="1"/>
    <col min="774" max="776" width="13.140625" style="86" bestFit="1" customWidth="1"/>
    <col min="777" max="1025" width="9.140625" style="86"/>
    <col min="1026" max="1026" width="25.28515625" style="86" bestFit="1" customWidth="1"/>
    <col min="1027" max="1027" width="13.140625" style="86" bestFit="1" customWidth="1"/>
    <col min="1028" max="1029" width="12" style="86" bestFit="1" customWidth="1"/>
    <col min="1030" max="1032" width="13.140625" style="86" bestFit="1" customWidth="1"/>
    <col min="1033" max="1281" width="9.140625" style="86"/>
    <col min="1282" max="1282" width="25.28515625" style="86" bestFit="1" customWidth="1"/>
    <col min="1283" max="1283" width="13.140625" style="86" bestFit="1" customWidth="1"/>
    <col min="1284" max="1285" width="12" style="86" bestFit="1" customWidth="1"/>
    <col min="1286" max="1288" width="13.140625" style="86" bestFit="1" customWidth="1"/>
    <col min="1289" max="1537" width="9.140625" style="86"/>
    <col min="1538" max="1538" width="25.28515625" style="86" bestFit="1" customWidth="1"/>
    <col min="1539" max="1539" width="13.140625" style="86" bestFit="1" customWidth="1"/>
    <col min="1540" max="1541" width="12" style="86" bestFit="1" customWidth="1"/>
    <col min="1542" max="1544" width="13.140625" style="86" bestFit="1" customWidth="1"/>
    <col min="1545" max="1793" width="9.140625" style="86"/>
    <col min="1794" max="1794" width="25.28515625" style="86" bestFit="1" customWidth="1"/>
    <col min="1795" max="1795" width="13.140625" style="86" bestFit="1" customWidth="1"/>
    <col min="1796" max="1797" width="12" style="86" bestFit="1" customWidth="1"/>
    <col min="1798" max="1800" width="13.140625" style="86" bestFit="1" customWidth="1"/>
    <col min="1801" max="2049" width="9.140625" style="86"/>
    <col min="2050" max="2050" width="25.28515625" style="86" bestFit="1" customWidth="1"/>
    <col min="2051" max="2051" width="13.140625" style="86" bestFit="1" customWidth="1"/>
    <col min="2052" max="2053" width="12" style="86" bestFit="1" customWidth="1"/>
    <col min="2054" max="2056" width="13.140625" style="86" bestFit="1" customWidth="1"/>
    <col min="2057" max="2305" width="9.140625" style="86"/>
    <col min="2306" max="2306" width="25.28515625" style="86" bestFit="1" customWidth="1"/>
    <col min="2307" max="2307" width="13.140625" style="86" bestFit="1" customWidth="1"/>
    <col min="2308" max="2309" width="12" style="86" bestFit="1" customWidth="1"/>
    <col min="2310" max="2312" width="13.140625" style="86" bestFit="1" customWidth="1"/>
    <col min="2313" max="2561" width="9.140625" style="86"/>
    <col min="2562" max="2562" width="25.28515625" style="86" bestFit="1" customWidth="1"/>
    <col min="2563" max="2563" width="13.140625" style="86" bestFit="1" customWidth="1"/>
    <col min="2564" max="2565" width="12" style="86" bestFit="1" customWidth="1"/>
    <col min="2566" max="2568" width="13.140625" style="86" bestFit="1" customWidth="1"/>
    <col min="2569" max="2817" width="9.140625" style="86"/>
    <col min="2818" max="2818" width="25.28515625" style="86" bestFit="1" customWidth="1"/>
    <col min="2819" max="2819" width="13.140625" style="86" bestFit="1" customWidth="1"/>
    <col min="2820" max="2821" width="12" style="86" bestFit="1" customWidth="1"/>
    <col min="2822" max="2824" width="13.140625" style="86" bestFit="1" customWidth="1"/>
    <col min="2825" max="3073" width="9.140625" style="86"/>
    <col min="3074" max="3074" width="25.28515625" style="86" bestFit="1" customWidth="1"/>
    <col min="3075" max="3075" width="13.140625" style="86" bestFit="1" customWidth="1"/>
    <col min="3076" max="3077" width="12" style="86" bestFit="1" customWidth="1"/>
    <col min="3078" max="3080" width="13.140625" style="86" bestFit="1" customWidth="1"/>
    <col min="3081" max="3329" width="9.140625" style="86"/>
    <col min="3330" max="3330" width="25.28515625" style="86" bestFit="1" customWidth="1"/>
    <col min="3331" max="3331" width="13.140625" style="86" bestFit="1" customWidth="1"/>
    <col min="3332" max="3333" width="12" style="86" bestFit="1" customWidth="1"/>
    <col min="3334" max="3336" width="13.140625" style="86" bestFit="1" customWidth="1"/>
    <col min="3337" max="3585" width="9.140625" style="86"/>
    <col min="3586" max="3586" width="25.28515625" style="86" bestFit="1" customWidth="1"/>
    <col min="3587" max="3587" width="13.140625" style="86" bestFit="1" customWidth="1"/>
    <col min="3588" max="3589" width="12" style="86" bestFit="1" customWidth="1"/>
    <col min="3590" max="3592" width="13.140625" style="86" bestFit="1" customWidth="1"/>
    <col min="3593" max="3841" width="9.140625" style="86"/>
    <col min="3842" max="3842" width="25.28515625" style="86" bestFit="1" customWidth="1"/>
    <col min="3843" max="3843" width="13.140625" style="86" bestFit="1" customWidth="1"/>
    <col min="3844" max="3845" width="12" style="86" bestFit="1" customWidth="1"/>
    <col min="3846" max="3848" width="13.140625" style="86" bestFit="1" customWidth="1"/>
    <col min="3849" max="4097" width="9.140625" style="86"/>
    <col min="4098" max="4098" width="25.28515625" style="86" bestFit="1" customWidth="1"/>
    <col min="4099" max="4099" width="13.140625" style="86" bestFit="1" customWidth="1"/>
    <col min="4100" max="4101" width="12" style="86" bestFit="1" customWidth="1"/>
    <col min="4102" max="4104" width="13.140625" style="86" bestFit="1" customWidth="1"/>
    <col min="4105" max="4353" width="9.140625" style="86"/>
    <col min="4354" max="4354" width="25.28515625" style="86" bestFit="1" customWidth="1"/>
    <col min="4355" max="4355" width="13.140625" style="86" bestFit="1" customWidth="1"/>
    <col min="4356" max="4357" width="12" style="86" bestFit="1" customWidth="1"/>
    <col min="4358" max="4360" width="13.140625" style="86" bestFit="1" customWidth="1"/>
    <col min="4361" max="4609" width="9.140625" style="86"/>
    <col min="4610" max="4610" width="25.28515625" style="86" bestFit="1" customWidth="1"/>
    <col min="4611" max="4611" width="13.140625" style="86" bestFit="1" customWidth="1"/>
    <col min="4612" max="4613" width="12" style="86" bestFit="1" customWidth="1"/>
    <col min="4614" max="4616" width="13.140625" style="86" bestFit="1" customWidth="1"/>
    <col min="4617" max="4865" width="9.140625" style="86"/>
    <col min="4866" max="4866" width="25.28515625" style="86" bestFit="1" customWidth="1"/>
    <col min="4867" max="4867" width="13.140625" style="86" bestFit="1" customWidth="1"/>
    <col min="4868" max="4869" width="12" style="86" bestFit="1" customWidth="1"/>
    <col min="4870" max="4872" width="13.140625" style="86" bestFit="1" customWidth="1"/>
    <col min="4873" max="5121" width="9.140625" style="86"/>
    <col min="5122" max="5122" width="25.28515625" style="86" bestFit="1" customWidth="1"/>
    <col min="5123" max="5123" width="13.140625" style="86" bestFit="1" customWidth="1"/>
    <col min="5124" max="5125" width="12" style="86" bestFit="1" customWidth="1"/>
    <col min="5126" max="5128" width="13.140625" style="86" bestFit="1" customWidth="1"/>
    <col min="5129" max="5377" width="9.140625" style="86"/>
    <col min="5378" max="5378" width="25.28515625" style="86" bestFit="1" customWidth="1"/>
    <col min="5379" max="5379" width="13.140625" style="86" bestFit="1" customWidth="1"/>
    <col min="5380" max="5381" width="12" style="86" bestFit="1" customWidth="1"/>
    <col min="5382" max="5384" width="13.140625" style="86" bestFit="1" customWidth="1"/>
    <col min="5385" max="5633" width="9.140625" style="86"/>
    <col min="5634" max="5634" width="25.28515625" style="86" bestFit="1" customWidth="1"/>
    <col min="5635" max="5635" width="13.140625" style="86" bestFit="1" customWidth="1"/>
    <col min="5636" max="5637" width="12" style="86" bestFit="1" customWidth="1"/>
    <col min="5638" max="5640" width="13.140625" style="86" bestFit="1" customWidth="1"/>
    <col min="5641" max="5889" width="9.140625" style="86"/>
    <col min="5890" max="5890" width="25.28515625" style="86" bestFit="1" customWidth="1"/>
    <col min="5891" max="5891" width="13.140625" style="86" bestFit="1" customWidth="1"/>
    <col min="5892" max="5893" width="12" style="86" bestFit="1" customWidth="1"/>
    <col min="5894" max="5896" width="13.140625" style="86" bestFit="1" customWidth="1"/>
    <col min="5897" max="6145" width="9.140625" style="86"/>
    <col min="6146" max="6146" width="25.28515625" style="86" bestFit="1" customWidth="1"/>
    <col min="6147" max="6147" width="13.140625" style="86" bestFit="1" customWidth="1"/>
    <col min="6148" max="6149" width="12" style="86" bestFit="1" customWidth="1"/>
    <col min="6150" max="6152" width="13.140625" style="86" bestFit="1" customWidth="1"/>
    <col min="6153" max="6401" width="9.140625" style="86"/>
    <col min="6402" max="6402" width="25.28515625" style="86" bestFit="1" customWidth="1"/>
    <col min="6403" max="6403" width="13.140625" style="86" bestFit="1" customWidth="1"/>
    <col min="6404" max="6405" width="12" style="86" bestFit="1" customWidth="1"/>
    <col min="6406" max="6408" width="13.140625" style="86" bestFit="1" customWidth="1"/>
    <col min="6409" max="6657" width="9.140625" style="86"/>
    <col min="6658" max="6658" width="25.28515625" style="86" bestFit="1" customWidth="1"/>
    <col min="6659" max="6659" width="13.140625" style="86" bestFit="1" customWidth="1"/>
    <col min="6660" max="6661" width="12" style="86" bestFit="1" customWidth="1"/>
    <col min="6662" max="6664" width="13.140625" style="86" bestFit="1" customWidth="1"/>
    <col min="6665" max="6913" width="9.140625" style="86"/>
    <col min="6914" max="6914" width="25.28515625" style="86" bestFit="1" customWidth="1"/>
    <col min="6915" max="6915" width="13.140625" style="86" bestFit="1" customWidth="1"/>
    <col min="6916" max="6917" width="12" style="86" bestFit="1" customWidth="1"/>
    <col min="6918" max="6920" width="13.140625" style="86" bestFit="1" customWidth="1"/>
    <col min="6921" max="7169" width="9.140625" style="86"/>
    <col min="7170" max="7170" width="25.28515625" style="86" bestFit="1" customWidth="1"/>
    <col min="7171" max="7171" width="13.140625" style="86" bestFit="1" customWidth="1"/>
    <col min="7172" max="7173" width="12" style="86" bestFit="1" customWidth="1"/>
    <col min="7174" max="7176" width="13.140625" style="86" bestFit="1" customWidth="1"/>
    <col min="7177" max="7425" width="9.140625" style="86"/>
    <col min="7426" max="7426" width="25.28515625" style="86" bestFit="1" customWidth="1"/>
    <col min="7427" max="7427" width="13.140625" style="86" bestFit="1" customWidth="1"/>
    <col min="7428" max="7429" width="12" style="86" bestFit="1" customWidth="1"/>
    <col min="7430" max="7432" width="13.140625" style="86" bestFit="1" customWidth="1"/>
    <col min="7433" max="7681" width="9.140625" style="86"/>
    <col min="7682" max="7682" width="25.28515625" style="86" bestFit="1" customWidth="1"/>
    <col min="7683" max="7683" width="13.140625" style="86" bestFit="1" customWidth="1"/>
    <col min="7684" max="7685" width="12" style="86" bestFit="1" customWidth="1"/>
    <col min="7686" max="7688" width="13.140625" style="86" bestFit="1" customWidth="1"/>
    <col min="7689" max="7937" width="9.140625" style="86"/>
    <col min="7938" max="7938" width="25.28515625" style="86" bestFit="1" customWidth="1"/>
    <col min="7939" max="7939" width="13.140625" style="86" bestFit="1" customWidth="1"/>
    <col min="7940" max="7941" width="12" style="86" bestFit="1" customWidth="1"/>
    <col min="7942" max="7944" width="13.140625" style="86" bestFit="1" customWidth="1"/>
    <col min="7945" max="8193" width="9.140625" style="86"/>
    <col min="8194" max="8194" width="25.28515625" style="86" bestFit="1" customWidth="1"/>
    <col min="8195" max="8195" width="13.140625" style="86" bestFit="1" customWidth="1"/>
    <col min="8196" max="8197" width="12" style="86" bestFit="1" customWidth="1"/>
    <col min="8198" max="8200" width="13.140625" style="86" bestFit="1" customWidth="1"/>
    <col min="8201" max="8449" width="9.140625" style="86"/>
    <col min="8450" max="8450" width="25.28515625" style="86" bestFit="1" customWidth="1"/>
    <col min="8451" max="8451" width="13.140625" style="86" bestFit="1" customWidth="1"/>
    <col min="8452" max="8453" width="12" style="86" bestFit="1" customWidth="1"/>
    <col min="8454" max="8456" width="13.140625" style="86" bestFit="1" customWidth="1"/>
    <col min="8457" max="8705" width="9.140625" style="86"/>
    <col min="8706" max="8706" width="25.28515625" style="86" bestFit="1" customWidth="1"/>
    <col min="8707" max="8707" width="13.140625" style="86" bestFit="1" customWidth="1"/>
    <col min="8708" max="8709" width="12" style="86" bestFit="1" customWidth="1"/>
    <col min="8710" max="8712" width="13.140625" style="86" bestFit="1" customWidth="1"/>
    <col min="8713" max="8961" width="9.140625" style="86"/>
    <col min="8962" max="8962" width="25.28515625" style="86" bestFit="1" customWidth="1"/>
    <col min="8963" max="8963" width="13.140625" style="86" bestFit="1" customWidth="1"/>
    <col min="8964" max="8965" width="12" style="86" bestFit="1" customWidth="1"/>
    <col min="8966" max="8968" width="13.140625" style="86" bestFit="1" customWidth="1"/>
    <col min="8969" max="9217" width="9.140625" style="86"/>
    <col min="9218" max="9218" width="25.28515625" style="86" bestFit="1" customWidth="1"/>
    <col min="9219" max="9219" width="13.140625" style="86" bestFit="1" customWidth="1"/>
    <col min="9220" max="9221" width="12" style="86" bestFit="1" customWidth="1"/>
    <col min="9222" max="9224" width="13.140625" style="86" bestFit="1" customWidth="1"/>
    <col min="9225" max="9473" width="9.140625" style="86"/>
    <col min="9474" max="9474" width="25.28515625" style="86" bestFit="1" customWidth="1"/>
    <col min="9475" max="9475" width="13.140625" style="86" bestFit="1" customWidth="1"/>
    <col min="9476" max="9477" width="12" style="86" bestFit="1" customWidth="1"/>
    <col min="9478" max="9480" width="13.140625" style="86" bestFit="1" customWidth="1"/>
    <col min="9481" max="9729" width="9.140625" style="86"/>
    <col min="9730" max="9730" width="25.28515625" style="86" bestFit="1" customWidth="1"/>
    <col min="9731" max="9731" width="13.140625" style="86" bestFit="1" customWidth="1"/>
    <col min="9732" max="9733" width="12" style="86" bestFit="1" customWidth="1"/>
    <col min="9734" max="9736" width="13.140625" style="86" bestFit="1" customWidth="1"/>
    <col min="9737" max="9985" width="9.140625" style="86"/>
    <col min="9986" max="9986" width="25.28515625" style="86" bestFit="1" customWidth="1"/>
    <col min="9987" max="9987" width="13.140625" style="86" bestFit="1" customWidth="1"/>
    <col min="9988" max="9989" width="12" style="86" bestFit="1" customWidth="1"/>
    <col min="9990" max="9992" width="13.140625" style="86" bestFit="1" customWidth="1"/>
    <col min="9993" max="10241" width="9.140625" style="86"/>
    <col min="10242" max="10242" width="25.28515625" style="86" bestFit="1" customWidth="1"/>
    <col min="10243" max="10243" width="13.140625" style="86" bestFit="1" customWidth="1"/>
    <col min="10244" max="10245" width="12" style="86" bestFit="1" customWidth="1"/>
    <col min="10246" max="10248" width="13.140625" style="86" bestFit="1" customWidth="1"/>
    <col min="10249" max="10497" width="9.140625" style="86"/>
    <col min="10498" max="10498" width="25.28515625" style="86" bestFit="1" customWidth="1"/>
    <col min="10499" max="10499" width="13.140625" style="86" bestFit="1" customWidth="1"/>
    <col min="10500" max="10501" width="12" style="86" bestFit="1" customWidth="1"/>
    <col min="10502" max="10504" width="13.140625" style="86" bestFit="1" customWidth="1"/>
    <col min="10505" max="10753" width="9.140625" style="86"/>
    <col min="10754" max="10754" width="25.28515625" style="86" bestFit="1" customWidth="1"/>
    <col min="10755" max="10755" width="13.140625" style="86" bestFit="1" customWidth="1"/>
    <col min="10756" max="10757" width="12" style="86" bestFit="1" customWidth="1"/>
    <col min="10758" max="10760" width="13.140625" style="86" bestFit="1" customWidth="1"/>
    <col min="10761" max="11009" width="9.140625" style="86"/>
    <col min="11010" max="11010" width="25.28515625" style="86" bestFit="1" customWidth="1"/>
    <col min="11011" max="11011" width="13.140625" style="86" bestFit="1" customWidth="1"/>
    <col min="11012" max="11013" width="12" style="86" bestFit="1" customWidth="1"/>
    <col min="11014" max="11016" width="13.140625" style="86" bestFit="1" customWidth="1"/>
    <col min="11017" max="11265" width="9.140625" style="86"/>
    <col min="11266" max="11266" width="25.28515625" style="86" bestFit="1" customWidth="1"/>
    <col min="11267" max="11267" width="13.140625" style="86" bestFit="1" customWidth="1"/>
    <col min="11268" max="11269" width="12" style="86" bestFit="1" customWidth="1"/>
    <col min="11270" max="11272" width="13.140625" style="86" bestFit="1" customWidth="1"/>
    <col min="11273" max="11521" width="9.140625" style="86"/>
    <col min="11522" max="11522" width="25.28515625" style="86" bestFit="1" customWidth="1"/>
    <col min="11523" max="11523" width="13.140625" style="86" bestFit="1" customWidth="1"/>
    <col min="11524" max="11525" width="12" style="86" bestFit="1" customWidth="1"/>
    <col min="11526" max="11528" width="13.140625" style="86" bestFit="1" customWidth="1"/>
    <col min="11529" max="11777" width="9.140625" style="86"/>
    <col min="11778" max="11778" width="25.28515625" style="86" bestFit="1" customWidth="1"/>
    <col min="11779" max="11779" width="13.140625" style="86" bestFit="1" customWidth="1"/>
    <col min="11780" max="11781" width="12" style="86" bestFit="1" customWidth="1"/>
    <col min="11782" max="11784" width="13.140625" style="86" bestFit="1" customWidth="1"/>
    <col min="11785" max="12033" width="9.140625" style="86"/>
    <col min="12034" max="12034" width="25.28515625" style="86" bestFit="1" customWidth="1"/>
    <col min="12035" max="12035" width="13.140625" style="86" bestFit="1" customWidth="1"/>
    <col min="12036" max="12037" width="12" style="86" bestFit="1" customWidth="1"/>
    <col min="12038" max="12040" width="13.140625" style="86" bestFit="1" customWidth="1"/>
    <col min="12041" max="12289" width="9.140625" style="86"/>
    <col min="12290" max="12290" width="25.28515625" style="86" bestFit="1" customWidth="1"/>
    <col min="12291" max="12291" width="13.140625" style="86" bestFit="1" customWidth="1"/>
    <col min="12292" max="12293" width="12" style="86" bestFit="1" customWidth="1"/>
    <col min="12294" max="12296" width="13.140625" style="86" bestFit="1" customWidth="1"/>
    <col min="12297" max="12545" width="9.140625" style="86"/>
    <col min="12546" max="12546" width="25.28515625" style="86" bestFit="1" customWidth="1"/>
    <col min="12547" max="12547" width="13.140625" style="86" bestFit="1" customWidth="1"/>
    <col min="12548" max="12549" width="12" style="86" bestFit="1" customWidth="1"/>
    <col min="12550" max="12552" width="13.140625" style="86" bestFit="1" customWidth="1"/>
    <col min="12553" max="12801" width="9.140625" style="86"/>
    <col min="12802" max="12802" width="25.28515625" style="86" bestFit="1" customWidth="1"/>
    <col min="12803" max="12803" width="13.140625" style="86" bestFit="1" customWidth="1"/>
    <col min="12804" max="12805" width="12" style="86" bestFit="1" customWidth="1"/>
    <col min="12806" max="12808" width="13.140625" style="86" bestFit="1" customWidth="1"/>
    <col min="12809" max="13057" width="9.140625" style="86"/>
    <col min="13058" max="13058" width="25.28515625" style="86" bestFit="1" customWidth="1"/>
    <col min="13059" max="13059" width="13.140625" style="86" bestFit="1" customWidth="1"/>
    <col min="13060" max="13061" width="12" style="86" bestFit="1" customWidth="1"/>
    <col min="13062" max="13064" width="13.140625" style="86" bestFit="1" customWidth="1"/>
    <col min="13065" max="13313" width="9.140625" style="86"/>
    <col min="13314" max="13314" width="25.28515625" style="86" bestFit="1" customWidth="1"/>
    <col min="13315" max="13315" width="13.140625" style="86" bestFit="1" customWidth="1"/>
    <col min="13316" max="13317" width="12" style="86" bestFit="1" customWidth="1"/>
    <col min="13318" max="13320" width="13.140625" style="86" bestFit="1" customWidth="1"/>
    <col min="13321" max="13569" width="9.140625" style="86"/>
    <col min="13570" max="13570" width="25.28515625" style="86" bestFit="1" customWidth="1"/>
    <col min="13571" max="13571" width="13.140625" style="86" bestFit="1" customWidth="1"/>
    <col min="13572" max="13573" width="12" style="86" bestFit="1" customWidth="1"/>
    <col min="13574" max="13576" width="13.140625" style="86" bestFit="1" customWidth="1"/>
    <col min="13577" max="13825" width="9.140625" style="86"/>
    <col min="13826" max="13826" width="25.28515625" style="86" bestFit="1" customWidth="1"/>
    <col min="13827" max="13827" width="13.140625" style="86" bestFit="1" customWidth="1"/>
    <col min="13828" max="13829" width="12" style="86" bestFit="1" customWidth="1"/>
    <col min="13830" max="13832" width="13.140625" style="86" bestFit="1" customWidth="1"/>
    <col min="13833" max="14081" width="9.140625" style="86"/>
    <col min="14082" max="14082" width="25.28515625" style="86" bestFit="1" customWidth="1"/>
    <col min="14083" max="14083" width="13.140625" style="86" bestFit="1" customWidth="1"/>
    <col min="14084" max="14085" width="12" style="86" bestFit="1" customWidth="1"/>
    <col min="14086" max="14088" width="13.140625" style="86" bestFit="1" customWidth="1"/>
    <col min="14089" max="14337" width="9.140625" style="86"/>
    <col min="14338" max="14338" width="25.28515625" style="86" bestFit="1" customWidth="1"/>
    <col min="14339" max="14339" width="13.140625" style="86" bestFit="1" customWidth="1"/>
    <col min="14340" max="14341" width="12" style="86" bestFit="1" customWidth="1"/>
    <col min="14342" max="14344" width="13.140625" style="86" bestFit="1" customWidth="1"/>
    <col min="14345" max="14593" width="9.140625" style="86"/>
    <col min="14594" max="14594" width="25.28515625" style="86" bestFit="1" customWidth="1"/>
    <col min="14595" max="14595" width="13.140625" style="86" bestFit="1" customWidth="1"/>
    <col min="14596" max="14597" width="12" style="86" bestFit="1" customWidth="1"/>
    <col min="14598" max="14600" width="13.140625" style="86" bestFit="1" customWidth="1"/>
    <col min="14601" max="14849" width="9.140625" style="86"/>
    <col min="14850" max="14850" width="25.28515625" style="86" bestFit="1" customWidth="1"/>
    <col min="14851" max="14851" width="13.140625" style="86" bestFit="1" customWidth="1"/>
    <col min="14852" max="14853" width="12" style="86" bestFit="1" customWidth="1"/>
    <col min="14854" max="14856" width="13.140625" style="86" bestFit="1" customWidth="1"/>
    <col min="14857" max="15105" width="9.140625" style="86"/>
    <col min="15106" max="15106" width="25.28515625" style="86" bestFit="1" customWidth="1"/>
    <col min="15107" max="15107" width="13.140625" style="86" bestFit="1" customWidth="1"/>
    <col min="15108" max="15109" width="12" style="86" bestFit="1" customWidth="1"/>
    <col min="15110" max="15112" width="13.140625" style="86" bestFit="1" customWidth="1"/>
    <col min="15113" max="15361" width="9.140625" style="86"/>
    <col min="15362" max="15362" width="25.28515625" style="86" bestFit="1" customWidth="1"/>
    <col min="15363" max="15363" width="13.140625" style="86" bestFit="1" customWidth="1"/>
    <col min="15364" max="15365" width="12" style="86" bestFit="1" customWidth="1"/>
    <col min="15366" max="15368" width="13.140625" style="86" bestFit="1" customWidth="1"/>
    <col min="15369" max="15617" width="9.140625" style="86"/>
    <col min="15618" max="15618" width="25.28515625" style="86" bestFit="1" customWidth="1"/>
    <col min="15619" max="15619" width="13.140625" style="86" bestFit="1" customWidth="1"/>
    <col min="15620" max="15621" width="12" style="86" bestFit="1" customWidth="1"/>
    <col min="15622" max="15624" width="13.140625" style="86" bestFit="1" customWidth="1"/>
    <col min="15625" max="15873" width="9.140625" style="86"/>
    <col min="15874" max="15874" width="25.28515625" style="86" bestFit="1" customWidth="1"/>
    <col min="15875" max="15875" width="13.140625" style="86" bestFit="1" customWidth="1"/>
    <col min="15876" max="15877" width="12" style="86" bestFit="1" customWidth="1"/>
    <col min="15878" max="15880" width="13.140625" style="86" bestFit="1" customWidth="1"/>
    <col min="15881" max="16129" width="9.140625" style="86"/>
    <col min="16130" max="16130" width="25.28515625" style="86" bestFit="1" customWidth="1"/>
    <col min="16131" max="16131" width="13.140625" style="86" bestFit="1" customWidth="1"/>
    <col min="16132" max="16133" width="12" style="86" bestFit="1" customWidth="1"/>
    <col min="16134" max="16136" width="13.140625" style="86" bestFit="1" customWidth="1"/>
    <col min="16137" max="16384" width="9.140625" style="86"/>
  </cols>
  <sheetData>
    <row r="1" spans="1:16" ht="12.75" customHeight="1">
      <c r="A1" s="450" t="s">
        <v>349</v>
      </c>
      <c r="B1" s="451"/>
      <c r="C1" s="451"/>
      <c r="D1" s="451"/>
      <c r="E1" s="451"/>
      <c r="F1" s="451"/>
      <c r="G1" s="451"/>
      <c r="H1" s="451"/>
      <c r="I1" s="451"/>
      <c r="J1" s="451"/>
      <c r="K1" s="451"/>
      <c r="L1" s="451"/>
      <c r="M1" s="451"/>
      <c r="N1" s="452"/>
    </row>
    <row r="2" spans="1:16" ht="12.75" customHeight="1">
      <c r="A2" s="453"/>
      <c r="B2" s="454"/>
      <c r="C2" s="454"/>
      <c r="D2" s="454"/>
      <c r="E2" s="454"/>
      <c r="F2" s="454"/>
      <c r="G2" s="454"/>
      <c r="H2" s="454"/>
      <c r="I2" s="454"/>
      <c r="J2" s="454"/>
      <c r="K2" s="454"/>
      <c r="L2" s="454"/>
      <c r="M2" s="454"/>
      <c r="N2" s="455"/>
    </row>
    <row r="3" spans="1:16" ht="15" customHeight="1">
      <c r="A3" s="445" t="s">
        <v>16</v>
      </c>
      <c r="B3" s="446"/>
      <c r="C3" s="446"/>
      <c r="D3" s="446"/>
      <c r="E3" s="462" t="s">
        <v>15</v>
      </c>
      <c r="F3" s="462"/>
      <c r="G3" s="462"/>
      <c r="H3" s="462"/>
      <c r="I3" s="462"/>
      <c r="J3" s="462"/>
      <c r="K3" s="462"/>
      <c r="L3" s="462"/>
      <c r="M3" s="462"/>
      <c r="N3" s="463"/>
    </row>
    <row r="4" spans="1:16" ht="15" customHeight="1">
      <c r="A4" s="445" t="s">
        <v>323</v>
      </c>
      <c r="B4" s="446"/>
      <c r="C4" s="446"/>
      <c r="D4" s="446"/>
      <c r="E4" s="462" t="s">
        <v>347</v>
      </c>
      <c r="F4" s="462"/>
      <c r="G4" s="462"/>
      <c r="H4" s="462"/>
      <c r="I4" s="462"/>
      <c r="J4" s="462"/>
      <c r="K4" s="462"/>
      <c r="L4" s="462"/>
      <c r="M4" s="462"/>
      <c r="N4" s="463"/>
    </row>
    <row r="5" spans="1:16" ht="12.75" customHeight="1">
      <c r="A5" s="443" t="s">
        <v>324</v>
      </c>
      <c r="B5" s="444"/>
      <c r="C5" s="444"/>
      <c r="D5" s="444"/>
      <c r="E5" s="460" t="s">
        <v>348</v>
      </c>
      <c r="F5" s="460"/>
      <c r="G5" s="460"/>
      <c r="H5" s="460"/>
      <c r="I5" s="460"/>
      <c r="J5" s="460"/>
      <c r="K5" s="460"/>
      <c r="L5" s="460"/>
      <c r="M5" s="460"/>
      <c r="N5" s="461"/>
    </row>
    <row r="6" spans="1:16" ht="30.75" customHeight="1">
      <c r="A6" s="443"/>
      <c r="B6" s="444"/>
      <c r="C6" s="444"/>
      <c r="D6" s="444"/>
      <c r="E6" s="460"/>
      <c r="F6" s="460"/>
      <c r="G6" s="460"/>
      <c r="H6" s="460"/>
      <c r="I6" s="460"/>
      <c r="J6" s="460"/>
      <c r="K6" s="460"/>
      <c r="L6" s="460"/>
      <c r="M6" s="460"/>
      <c r="N6" s="461"/>
    </row>
    <row r="7" spans="1:16" ht="15" customHeight="1">
      <c r="A7" s="443" t="s">
        <v>18</v>
      </c>
      <c r="B7" s="444"/>
      <c r="C7" s="444"/>
      <c r="D7" s="444"/>
      <c r="E7" s="458" t="s">
        <v>271</v>
      </c>
      <c r="F7" s="458"/>
      <c r="G7" s="458"/>
      <c r="H7" s="458"/>
      <c r="I7" s="458"/>
      <c r="J7" s="458"/>
      <c r="K7" s="458"/>
      <c r="L7" s="458"/>
      <c r="M7" s="458"/>
      <c r="N7" s="459"/>
    </row>
    <row r="8" spans="1:16" ht="15.75" thickBot="1">
      <c r="A8" s="464" t="s">
        <v>95</v>
      </c>
      <c r="B8" s="465"/>
      <c r="C8" s="465"/>
      <c r="D8" s="465"/>
      <c r="E8" s="456">
        <v>44310</v>
      </c>
      <c r="F8" s="456"/>
      <c r="G8" s="456"/>
      <c r="H8" s="456"/>
      <c r="I8" s="456"/>
      <c r="J8" s="456"/>
      <c r="K8" s="456"/>
      <c r="L8" s="456"/>
      <c r="M8" s="456"/>
      <c r="N8" s="457"/>
    </row>
    <row r="10" spans="1:16" ht="15.75">
      <c r="A10" s="447" t="s">
        <v>350</v>
      </c>
      <c r="B10" s="448"/>
      <c r="C10" s="448"/>
      <c r="D10" s="448"/>
      <c r="E10" s="448"/>
      <c r="F10" s="448"/>
      <c r="G10" s="448"/>
      <c r="H10" s="448"/>
      <c r="I10" s="448"/>
      <c r="J10" s="448"/>
      <c r="K10" s="448"/>
      <c r="L10" s="448"/>
      <c r="M10" s="448"/>
      <c r="N10" s="449"/>
    </row>
    <row r="11" spans="1:16">
      <c r="A11" s="430"/>
      <c r="B11" s="431"/>
      <c r="C11" s="431"/>
      <c r="D11" s="431"/>
      <c r="E11" s="431"/>
      <c r="F11" s="431"/>
      <c r="G11" s="431"/>
      <c r="H11" s="431"/>
    </row>
    <row r="12" spans="1:16">
      <c r="A12" s="432"/>
      <c r="B12" s="433"/>
      <c r="C12" s="143" t="s">
        <v>351</v>
      </c>
      <c r="D12" s="144" t="s">
        <v>352</v>
      </c>
      <c r="E12" s="143" t="s">
        <v>353</v>
      </c>
      <c r="F12" s="143" t="s">
        <v>354</v>
      </c>
      <c r="G12" s="143" t="s">
        <v>355</v>
      </c>
      <c r="H12" s="143" t="s">
        <v>356</v>
      </c>
      <c r="I12" s="143" t="s">
        <v>362</v>
      </c>
      <c r="J12" s="143" t="s">
        <v>363</v>
      </c>
      <c r="K12" s="143" t="s">
        <v>364</v>
      </c>
      <c r="L12" s="143" t="s">
        <v>365</v>
      </c>
      <c r="M12" s="143" t="s">
        <v>366</v>
      </c>
      <c r="N12" s="143" t="s">
        <v>367</v>
      </c>
    </row>
    <row r="13" spans="1:16" ht="12.75" customHeight="1">
      <c r="A13" s="425" t="s">
        <v>9</v>
      </c>
      <c r="B13" s="434" t="s">
        <v>39</v>
      </c>
      <c r="C13" s="436">
        <f>RESUMO!G11</f>
        <v>17543.169999999998</v>
      </c>
      <c r="D13" s="125">
        <f>$C13*D14</f>
        <v>7017.268</v>
      </c>
      <c r="E13" s="125">
        <f t="shared" ref="E13:N13" si="0">$C13*E14</f>
        <v>1052.5901999999999</v>
      </c>
      <c r="F13" s="125">
        <f t="shared" si="0"/>
        <v>1052.5901999999999</v>
      </c>
      <c r="G13" s="125">
        <f t="shared" si="0"/>
        <v>1052.5901999999999</v>
      </c>
      <c r="H13" s="125">
        <f t="shared" si="0"/>
        <v>1052.5901999999999</v>
      </c>
      <c r="I13" s="125">
        <f t="shared" si="0"/>
        <v>1052.5901999999999</v>
      </c>
      <c r="J13" s="125">
        <f t="shared" si="0"/>
        <v>1052.5901999999999</v>
      </c>
      <c r="K13" s="125">
        <f t="shared" si="0"/>
        <v>1052.5901999999999</v>
      </c>
      <c r="L13" s="125">
        <f t="shared" si="0"/>
        <v>1052.5901999999999</v>
      </c>
      <c r="M13" s="125">
        <f t="shared" si="0"/>
        <v>1052.5901999999999</v>
      </c>
      <c r="N13" s="125">
        <f t="shared" si="0"/>
        <v>1052.5901999999999</v>
      </c>
      <c r="P13" s="272">
        <f>SUM(D13:N13)</f>
        <v>17543.170000000002</v>
      </c>
    </row>
    <row r="14" spans="1:16">
      <c r="A14" s="426"/>
      <c r="B14" s="435"/>
      <c r="C14" s="437"/>
      <c r="D14" s="126">
        <v>0.4</v>
      </c>
      <c r="E14" s="126">
        <v>0.06</v>
      </c>
      <c r="F14" s="126">
        <v>0.06</v>
      </c>
      <c r="G14" s="126">
        <v>0.06</v>
      </c>
      <c r="H14" s="126">
        <v>0.06</v>
      </c>
      <c r="I14" s="126">
        <v>0.06</v>
      </c>
      <c r="J14" s="126">
        <v>0.06</v>
      </c>
      <c r="K14" s="126">
        <v>0.06</v>
      </c>
      <c r="L14" s="126">
        <v>0.06</v>
      </c>
      <c r="M14" s="126">
        <v>0.06</v>
      </c>
      <c r="N14" s="126">
        <v>0.06</v>
      </c>
      <c r="P14" s="272"/>
    </row>
    <row r="15" spans="1:16">
      <c r="A15" s="425" t="s">
        <v>34</v>
      </c>
      <c r="B15" s="427" t="s">
        <v>665</v>
      </c>
      <c r="C15" s="428">
        <f>RESUMO!G19</f>
        <v>181028.04</v>
      </c>
      <c r="D15" s="125"/>
      <c r="E15" s="125"/>
      <c r="F15" s="125">
        <f t="shared" ref="D15:N21" si="1">$C15*F16</f>
        <v>27154.206000000002</v>
      </c>
      <c r="G15" s="125">
        <f t="shared" si="1"/>
        <v>27154.206000000002</v>
      </c>
      <c r="H15" s="125">
        <f t="shared" si="1"/>
        <v>18102.804</v>
      </c>
      <c r="I15" s="125">
        <f t="shared" si="1"/>
        <v>18102.804</v>
      </c>
      <c r="J15" s="125">
        <f t="shared" si="1"/>
        <v>18102.804</v>
      </c>
      <c r="K15" s="125">
        <f t="shared" si="1"/>
        <v>18102.804</v>
      </c>
      <c r="L15" s="125">
        <f t="shared" si="1"/>
        <v>18102.804</v>
      </c>
      <c r="M15" s="125">
        <f t="shared" si="1"/>
        <v>18102.804</v>
      </c>
      <c r="N15" s="125">
        <f t="shared" si="1"/>
        <v>18102.804</v>
      </c>
      <c r="P15" s="272">
        <f t="shared" ref="P15:P21" si="2">SUM(D15:N15)</f>
        <v>181028.04</v>
      </c>
    </row>
    <row r="16" spans="1:16">
      <c r="A16" s="426"/>
      <c r="B16" s="427"/>
      <c r="C16" s="429"/>
      <c r="D16" s="127"/>
      <c r="E16" s="127"/>
      <c r="F16" s="128">
        <v>0.15</v>
      </c>
      <c r="G16" s="128">
        <v>0.15</v>
      </c>
      <c r="H16" s="128">
        <v>0.1</v>
      </c>
      <c r="I16" s="128">
        <v>0.1</v>
      </c>
      <c r="J16" s="128">
        <v>0.1</v>
      </c>
      <c r="K16" s="128">
        <v>0.1</v>
      </c>
      <c r="L16" s="128">
        <v>0.1</v>
      </c>
      <c r="M16" s="128">
        <v>0.1</v>
      </c>
      <c r="N16" s="128">
        <v>0.1</v>
      </c>
      <c r="P16" s="272"/>
    </row>
    <row r="17" spans="1:16" ht="12.75" customHeight="1">
      <c r="A17" s="425" t="s">
        <v>59</v>
      </c>
      <c r="B17" s="427" t="s">
        <v>666</v>
      </c>
      <c r="C17" s="428">
        <f>RESUMO!G35</f>
        <v>303304.75</v>
      </c>
      <c r="D17" s="125"/>
      <c r="E17" s="125">
        <f t="shared" si="1"/>
        <v>30330.475000000002</v>
      </c>
      <c r="F17" s="125">
        <f t="shared" si="1"/>
        <v>30330.475000000002</v>
      </c>
      <c r="G17" s="125">
        <f t="shared" si="1"/>
        <v>30330.475000000002</v>
      </c>
      <c r="H17" s="125">
        <f t="shared" si="1"/>
        <v>30330.475000000002</v>
      </c>
      <c r="I17" s="125">
        <f t="shared" si="1"/>
        <v>45495.712500000001</v>
      </c>
      <c r="J17" s="125">
        <f t="shared" si="1"/>
        <v>45495.712500000001</v>
      </c>
      <c r="K17" s="125">
        <f t="shared" si="1"/>
        <v>45495.712500000001</v>
      </c>
      <c r="L17" s="125">
        <f t="shared" si="1"/>
        <v>45495.712500000001</v>
      </c>
      <c r="M17" s="125"/>
      <c r="N17" s="125"/>
      <c r="P17" s="272">
        <f t="shared" si="2"/>
        <v>303304.75</v>
      </c>
    </row>
    <row r="18" spans="1:16">
      <c r="A18" s="426"/>
      <c r="B18" s="427"/>
      <c r="C18" s="429"/>
      <c r="D18" s="127"/>
      <c r="E18" s="128">
        <v>0.1</v>
      </c>
      <c r="F18" s="128">
        <v>0.1</v>
      </c>
      <c r="G18" s="128">
        <v>0.1</v>
      </c>
      <c r="H18" s="128">
        <v>0.1</v>
      </c>
      <c r="I18" s="128">
        <v>0.15</v>
      </c>
      <c r="J18" s="128">
        <v>0.15</v>
      </c>
      <c r="K18" s="128">
        <v>0.15</v>
      </c>
      <c r="L18" s="128">
        <v>0.15</v>
      </c>
      <c r="M18" s="127"/>
      <c r="N18" s="127"/>
      <c r="P18" s="272"/>
    </row>
    <row r="19" spans="1:16" ht="12.75" customHeight="1">
      <c r="A19" s="425" t="s">
        <v>59</v>
      </c>
      <c r="B19" s="427" t="s">
        <v>667</v>
      </c>
      <c r="C19" s="428">
        <f>RESUMO!G51</f>
        <v>42430.93</v>
      </c>
      <c r="D19" s="125">
        <f t="shared" si="1"/>
        <v>8486.1859999999997</v>
      </c>
      <c r="E19" s="125">
        <f t="shared" si="1"/>
        <v>8486.1859999999997</v>
      </c>
      <c r="F19" s="125">
        <f t="shared" si="1"/>
        <v>8486.1859999999997</v>
      </c>
      <c r="G19" s="125">
        <f t="shared" si="1"/>
        <v>8486.1859999999997</v>
      </c>
      <c r="H19" s="125">
        <f t="shared" si="1"/>
        <v>8486.1859999999997</v>
      </c>
      <c r="I19" s="273"/>
      <c r="J19" s="273"/>
      <c r="K19" s="273"/>
      <c r="L19" s="273"/>
      <c r="M19" s="125"/>
      <c r="N19" s="125"/>
      <c r="P19" s="272">
        <f t="shared" si="2"/>
        <v>42430.93</v>
      </c>
    </row>
    <row r="20" spans="1:16">
      <c r="A20" s="426"/>
      <c r="B20" s="427"/>
      <c r="C20" s="429"/>
      <c r="D20" s="128">
        <v>0.2</v>
      </c>
      <c r="E20" s="128">
        <v>0.2</v>
      </c>
      <c r="F20" s="128">
        <v>0.2</v>
      </c>
      <c r="G20" s="128">
        <v>0.2</v>
      </c>
      <c r="H20" s="128">
        <v>0.2</v>
      </c>
      <c r="I20" s="274"/>
      <c r="J20" s="274"/>
      <c r="K20" s="274"/>
      <c r="L20" s="274"/>
      <c r="M20" s="127"/>
      <c r="N20" s="127"/>
      <c r="P20" s="272"/>
    </row>
    <row r="21" spans="1:16" ht="12.75" customHeight="1">
      <c r="A21" s="425" t="s">
        <v>59</v>
      </c>
      <c r="B21" s="427" t="s">
        <v>668</v>
      </c>
      <c r="C21" s="428">
        <f>RESUMO!G65</f>
        <v>42430.93</v>
      </c>
      <c r="D21" s="125">
        <f t="shared" si="1"/>
        <v>8486.1859999999997</v>
      </c>
      <c r="E21" s="125">
        <f t="shared" si="1"/>
        <v>8486.1859999999997</v>
      </c>
      <c r="F21" s="125">
        <f t="shared" si="1"/>
        <v>8486.1859999999997</v>
      </c>
      <c r="G21" s="125">
        <f t="shared" si="1"/>
        <v>8486.1859999999997</v>
      </c>
      <c r="H21" s="125">
        <f t="shared" si="1"/>
        <v>8486.1859999999997</v>
      </c>
      <c r="I21" s="273"/>
      <c r="J21" s="273"/>
      <c r="K21" s="273"/>
      <c r="L21" s="273"/>
      <c r="M21" s="125"/>
      <c r="N21" s="125"/>
      <c r="P21" s="272">
        <f t="shared" si="2"/>
        <v>42430.93</v>
      </c>
    </row>
    <row r="22" spans="1:16">
      <c r="A22" s="426"/>
      <c r="B22" s="427"/>
      <c r="C22" s="429"/>
      <c r="D22" s="128">
        <v>0.2</v>
      </c>
      <c r="E22" s="128">
        <v>0.2</v>
      </c>
      <c r="F22" s="128">
        <v>0.2</v>
      </c>
      <c r="G22" s="128">
        <v>0.2</v>
      </c>
      <c r="H22" s="128">
        <v>0.2</v>
      </c>
      <c r="I22" s="274"/>
      <c r="J22" s="274"/>
      <c r="K22" s="274"/>
      <c r="L22" s="274"/>
      <c r="M22" s="127"/>
      <c r="N22" s="127"/>
      <c r="P22" s="272"/>
    </row>
    <row r="23" spans="1:16">
      <c r="A23" s="129"/>
      <c r="B23" s="130"/>
      <c r="C23" s="131"/>
      <c r="D23" s="132"/>
      <c r="E23" s="132"/>
      <c r="F23" s="132"/>
      <c r="G23" s="133"/>
      <c r="H23" s="132"/>
      <c r="I23" s="132"/>
      <c r="J23" s="132"/>
      <c r="K23" s="132"/>
      <c r="L23" s="132"/>
      <c r="M23" s="132"/>
      <c r="N23" s="132"/>
    </row>
    <row r="24" spans="1:16">
      <c r="A24" s="439" t="s">
        <v>357</v>
      </c>
      <c r="B24" s="440"/>
      <c r="C24" s="131">
        <f>SUM(C13:C23)</f>
        <v>586737.82000000007</v>
      </c>
      <c r="D24" s="134"/>
      <c r="E24" s="134"/>
      <c r="F24" s="134"/>
      <c r="G24" s="133"/>
      <c r="H24" s="132"/>
      <c r="I24" s="132"/>
      <c r="J24" s="132"/>
      <c r="K24" s="132"/>
      <c r="L24" s="132"/>
      <c r="M24" s="132"/>
      <c r="N24" s="132"/>
    </row>
    <row r="25" spans="1:16">
      <c r="A25" s="135"/>
      <c r="B25" s="136"/>
      <c r="C25" s="131"/>
      <c r="D25" s="134"/>
      <c r="E25" s="134"/>
      <c r="F25" s="134"/>
      <c r="G25" s="133"/>
      <c r="H25" s="132"/>
      <c r="I25" s="132"/>
      <c r="J25" s="132"/>
      <c r="K25" s="132"/>
      <c r="L25" s="132"/>
      <c r="M25" s="132"/>
      <c r="N25" s="132"/>
    </row>
    <row r="26" spans="1:16">
      <c r="A26" s="441" t="s">
        <v>358</v>
      </c>
      <c r="B26" s="442"/>
      <c r="C26" s="137"/>
      <c r="D26" s="138">
        <f>D13+D15+D17+D19+D21</f>
        <v>23989.64</v>
      </c>
      <c r="E26" s="138">
        <f t="shared" ref="E26:N26" si="3">E13+E15+E17+E19+E21</f>
        <v>48355.4372</v>
      </c>
      <c r="F26" s="138">
        <f t="shared" si="3"/>
        <v>75509.643200000006</v>
      </c>
      <c r="G26" s="138">
        <f t="shared" si="3"/>
        <v>75509.643200000006</v>
      </c>
      <c r="H26" s="138">
        <f t="shared" si="3"/>
        <v>66458.241200000004</v>
      </c>
      <c r="I26" s="138">
        <f t="shared" si="3"/>
        <v>64651.106700000004</v>
      </c>
      <c r="J26" s="138">
        <f t="shared" si="3"/>
        <v>64651.106700000004</v>
      </c>
      <c r="K26" s="138">
        <f t="shared" si="3"/>
        <v>64651.106700000004</v>
      </c>
      <c r="L26" s="138">
        <f t="shared" si="3"/>
        <v>64651.106700000004</v>
      </c>
      <c r="M26" s="138">
        <f t="shared" si="3"/>
        <v>19155.394199999999</v>
      </c>
      <c r="N26" s="138">
        <f t="shared" si="3"/>
        <v>19155.394199999999</v>
      </c>
    </row>
    <row r="27" spans="1:16">
      <c r="A27" s="441" t="s">
        <v>359</v>
      </c>
      <c r="B27" s="442"/>
      <c r="C27" s="139"/>
      <c r="D27" s="140">
        <f>D26</f>
        <v>23989.64</v>
      </c>
      <c r="E27" s="140">
        <f t="shared" ref="E27:N27" si="4">E26+D27</f>
        <v>72345.0772</v>
      </c>
      <c r="F27" s="140">
        <f t="shared" si="4"/>
        <v>147854.72039999999</v>
      </c>
      <c r="G27" s="140">
        <f t="shared" si="4"/>
        <v>223364.36359999998</v>
      </c>
      <c r="H27" s="140">
        <f t="shared" si="4"/>
        <v>289822.60479999997</v>
      </c>
      <c r="I27" s="140">
        <f t="shared" si="4"/>
        <v>354473.71149999998</v>
      </c>
      <c r="J27" s="140">
        <f t="shared" si="4"/>
        <v>419124.81819999998</v>
      </c>
      <c r="K27" s="140">
        <f t="shared" si="4"/>
        <v>483775.92489999998</v>
      </c>
      <c r="L27" s="140">
        <f t="shared" si="4"/>
        <v>548427.03159999999</v>
      </c>
      <c r="M27" s="140">
        <f t="shared" si="4"/>
        <v>567582.42579999997</v>
      </c>
      <c r="N27" s="140">
        <f t="shared" si="4"/>
        <v>586737.81999999995</v>
      </c>
    </row>
    <row r="28" spans="1:16">
      <c r="A28" s="441" t="s">
        <v>360</v>
      </c>
      <c r="B28" s="442"/>
      <c r="C28" s="141"/>
      <c r="D28" s="142">
        <f t="shared" ref="D28:H29" si="5">D26/$C$24</f>
        <v>4.0886472939480868E-2</v>
      </c>
      <c r="E28" s="142">
        <f t="shared" si="5"/>
        <v>8.2414045169271671E-2</v>
      </c>
      <c r="F28" s="142">
        <f t="shared" si="5"/>
        <v>0.12869401055483351</v>
      </c>
      <c r="G28" s="142">
        <f t="shared" si="5"/>
        <v>0.12869401055483351</v>
      </c>
      <c r="H28" s="142">
        <f t="shared" si="5"/>
        <v>0.11326735542631289</v>
      </c>
      <c r="I28" s="142">
        <f t="shared" ref="I28:N29" si="6">I26/$C$24</f>
        <v>0.11018738607986783</v>
      </c>
      <c r="J28" s="142">
        <f t="shared" si="6"/>
        <v>0.11018738607986783</v>
      </c>
      <c r="K28" s="142">
        <f t="shared" si="6"/>
        <v>0.11018738607986783</v>
      </c>
      <c r="L28" s="142">
        <f t="shared" si="6"/>
        <v>0.11018738607986783</v>
      </c>
      <c r="M28" s="142">
        <f t="shared" si="6"/>
        <v>3.2647280517898093E-2</v>
      </c>
      <c r="N28" s="142">
        <f t="shared" si="6"/>
        <v>3.2647280517898093E-2</v>
      </c>
    </row>
    <row r="29" spans="1:16">
      <c r="A29" s="441" t="s">
        <v>361</v>
      </c>
      <c r="B29" s="442"/>
      <c r="C29" s="141"/>
      <c r="D29" s="142">
        <f t="shared" si="5"/>
        <v>4.0886472939480868E-2</v>
      </c>
      <c r="E29" s="142">
        <f t="shared" si="5"/>
        <v>0.12330051810875255</v>
      </c>
      <c r="F29" s="142">
        <f t="shared" si="5"/>
        <v>0.25199452866358601</v>
      </c>
      <c r="G29" s="142">
        <f t="shared" si="5"/>
        <v>0.3806885392184195</v>
      </c>
      <c r="H29" s="142">
        <f t="shared" si="5"/>
        <v>0.49395589464473239</v>
      </c>
      <c r="I29" s="142">
        <f t="shared" si="6"/>
        <v>0.60414328072460022</v>
      </c>
      <c r="J29" s="142">
        <f t="shared" si="6"/>
        <v>0.714330666804468</v>
      </c>
      <c r="K29" s="142">
        <f t="shared" si="6"/>
        <v>0.82451805288433588</v>
      </c>
      <c r="L29" s="142">
        <f t="shared" si="6"/>
        <v>0.93470543896420366</v>
      </c>
      <c r="M29" s="142">
        <f t="shared" si="6"/>
        <v>0.96735271948210177</v>
      </c>
      <c r="N29" s="142">
        <f t="shared" si="6"/>
        <v>0.99999999999999978</v>
      </c>
    </row>
    <row r="30" spans="1:16">
      <c r="A30" s="438"/>
      <c r="B30" s="438"/>
      <c r="C30" s="438"/>
      <c r="D30" s="438"/>
      <c r="E30" s="438"/>
      <c r="F30" s="438"/>
      <c r="G30" s="438"/>
      <c r="H30" s="438"/>
    </row>
  </sheetData>
  <mergeCells count="35">
    <mergeCell ref="A5:D6"/>
    <mergeCell ref="A3:D3"/>
    <mergeCell ref="A4:D4"/>
    <mergeCell ref="A10:N10"/>
    <mergeCell ref="A1:N2"/>
    <mergeCell ref="E8:N8"/>
    <mergeCell ref="E7:N7"/>
    <mergeCell ref="E5:N6"/>
    <mergeCell ref="E4:N4"/>
    <mergeCell ref="E3:N3"/>
    <mergeCell ref="A8:D8"/>
    <mergeCell ref="A7:D7"/>
    <mergeCell ref="A30:H30"/>
    <mergeCell ref="A17:A18"/>
    <mergeCell ref="B17:B18"/>
    <mergeCell ref="C17:C18"/>
    <mergeCell ref="A24:B24"/>
    <mergeCell ref="A26:B26"/>
    <mergeCell ref="A27:B27"/>
    <mergeCell ref="A28:B28"/>
    <mergeCell ref="A29:B29"/>
    <mergeCell ref="A19:A20"/>
    <mergeCell ref="B19:B20"/>
    <mergeCell ref="C19:C20"/>
    <mergeCell ref="A21:A22"/>
    <mergeCell ref="B21:B22"/>
    <mergeCell ref="C21:C22"/>
    <mergeCell ref="A15:A16"/>
    <mergeCell ref="B15:B16"/>
    <mergeCell ref="C15:C16"/>
    <mergeCell ref="A11:H11"/>
    <mergeCell ref="A12:B12"/>
    <mergeCell ref="A13:A14"/>
    <mergeCell ref="B13:B14"/>
    <mergeCell ref="C13:C14"/>
  </mergeCells>
  <pageMargins left="0.511811024" right="0.511811024" top="0.78740157499999996" bottom="0.78740157499999996" header="0.31496062000000002" footer="0.31496062000000002"/>
  <pageSetup paperSize="9" scale="33" orientation="landscape" horizontalDpi="200" verticalDpi="200" r:id="rId1"/>
  <colBreaks count="1" manualBreakCount="1">
    <brk id="14" max="29" man="1"/>
  </colBreaks>
</worksheet>
</file>

<file path=xl/worksheets/sheet14.xml><?xml version="1.0" encoding="utf-8"?>
<worksheet xmlns="http://schemas.openxmlformats.org/spreadsheetml/2006/main" xmlns:r="http://schemas.openxmlformats.org/officeDocument/2006/relationships">
  <dimension ref="A1:S31"/>
  <sheetViews>
    <sheetView view="pageBreakPreview" zoomScale="60" workbookViewId="0">
      <selection activeCell="D7" sqref="D7:I7"/>
    </sheetView>
  </sheetViews>
  <sheetFormatPr defaultRowHeight="12.75"/>
  <cols>
    <col min="1" max="1" width="9.140625" style="86"/>
    <col min="2" max="2" width="35.7109375" style="86" customWidth="1"/>
    <col min="3" max="3" width="13.7109375" style="86" bestFit="1" customWidth="1"/>
    <col min="4" max="4" width="9.140625" style="86"/>
    <col min="5" max="5" width="30.85546875" style="86" customWidth="1"/>
    <col min="6" max="6" width="12.42578125" style="86" customWidth="1"/>
    <col min="7" max="7" width="9.140625" style="86"/>
    <col min="8" max="8" width="29.7109375" style="86" customWidth="1"/>
    <col min="9" max="9" width="13.7109375" style="86" bestFit="1" customWidth="1"/>
    <col min="10" max="257" width="9.140625" style="86"/>
    <col min="258" max="258" width="35.7109375" style="86" customWidth="1"/>
    <col min="259" max="259" width="13.7109375" style="86" bestFit="1" customWidth="1"/>
    <col min="260" max="260" width="9.140625" style="86"/>
    <col min="261" max="261" width="30.85546875" style="86" customWidth="1"/>
    <col min="262" max="262" width="12.42578125" style="86" customWidth="1"/>
    <col min="263" max="263" width="9.140625" style="86"/>
    <col min="264" max="264" width="29.7109375" style="86" customWidth="1"/>
    <col min="265" max="265" width="13.7109375" style="86" bestFit="1" customWidth="1"/>
    <col min="266" max="513" width="9.140625" style="86"/>
    <col min="514" max="514" width="35.7109375" style="86" customWidth="1"/>
    <col min="515" max="515" width="13.7109375" style="86" bestFit="1" customWidth="1"/>
    <col min="516" max="516" width="9.140625" style="86"/>
    <col min="517" max="517" width="30.85546875" style="86" customWidth="1"/>
    <col min="518" max="518" width="12.42578125" style="86" customWidth="1"/>
    <col min="519" max="519" width="9.140625" style="86"/>
    <col min="520" max="520" width="29.7109375" style="86" customWidth="1"/>
    <col min="521" max="521" width="13.7109375" style="86" bestFit="1" customWidth="1"/>
    <col min="522" max="769" width="9.140625" style="86"/>
    <col min="770" max="770" width="35.7109375" style="86" customWidth="1"/>
    <col min="771" max="771" width="13.7109375" style="86" bestFit="1" customWidth="1"/>
    <col min="772" max="772" width="9.140625" style="86"/>
    <col min="773" max="773" width="30.85546875" style="86" customWidth="1"/>
    <col min="774" max="774" width="12.42578125" style="86" customWidth="1"/>
    <col min="775" max="775" width="9.140625" style="86"/>
    <col min="776" max="776" width="29.7109375" style="86" customWidth="1"/>
    <col min="777" max="777" width="13.7109375" style="86" bestFit="1" customWidth="1"/>
    <col min="778" max="1025" width="9.140625" style="86"/>
    <col min="1026" max="1026" width="35.7109375" style="86" customWidth="1"/>
    <col min="1027" max="1027" width="13.7109375" style="86" bestFit="1" customWidth="1"/>
    <col min="1028" max="1028" width="9.140625" style="86"/>
    <col min="1029" max="1029" width="30.85546875" style="86" customWidth="1"/>
    <col min="1030" max="1030" width="12.42578125" style="86" customWidth="1"/>
    <col min="1031" max="1031" width="9.140625" style="86"/>
    <col min="1032" max="1032" width="29.7109375" style="86" customWidth="1"/>
    <col min="1033" max="1033" width="13.7109375" style="86" bestFit="1" customWidth="1"/>
    <col min="1034" max="1281" width="9.140625" style="86"/>
    <col min="1282" max="1282" width="35.7109375" style="86" customWidth="1"/>
    <col min="1283" max="1283" width="13.7109375" style="86" bestFit="1" customWidth="1"/>
    <col min="1284" max="1284" width="9.140625" style="86"/>
    <col min="1285" max="1285" width="30.85546875" style="86" customWidth="1"/>
    <col min="1286" max="1286" width="12.42578125" style="86" customWidth="1"/>
    <col min="1287" max="1287" width="9.140625" style="86"/>
    <col min="1288" max="1288" width="29.7109375" style="86" customWidth="1"/>
    <col min="1289" max="1289" width="13.7109375" style="86" bestFit="1" customWidth="1"/>
    <col min="1290" max="1537" width="9.140625" style="86"/>
    <col min="1538" max="1538" width="35.7109375" style="86" customWidth="1"/>
    <col min="1539" max="1539" width="13.7109375" style="86" bestFit="1" customWidth="1"/>
    <col min="1540" max="1540" width="9.140625" style="86"/>
    <col min="1541" max="1541" width="30.85546875" style="86" customWidth="1"/>
    <col min="1542" max="1542" width="12.42578125" style="86" customWidth="1"/>
    <col min="1543" max="1543" width="9.140625" style="86"/>
    <col min="1544" max="1544" width="29.7109375" style="86" customWidth="1"/>
    <col min="1545" max="1545" width="13.7109375" style="86" bestFit="1" customWidth="1"/>
    <col min="1546" max="1793" width="9.140625" style="86"/>
    <col min="1794" max="1794" width="35.7109375" style="86" customWidth="1"/>
    <col min="1795" max="1795" width="13.7109375" style="86" bestFit="1" customWidth="1"/>
    <col min="1796" max="1796" width="9.140625" style="86"/>
    <col min="1797" max="1797" width="30.85546875" style="86" customWidth="1"/>
    <col min="1798" max="1798" width="12.42578125" style="86" customWidth="1"/>
    <col min="1799" max="1799" width="9.140625" style="86"/>
    <col min="1800" max="1800" width="29.7109375" style="86" customWidth="1"/>
    <col min="1801" max="1801" width="13.7109375" style="86" bestFit="1" customWidth="1"/>
    <col min="1802" max="2049" width="9.140625" style="86"/>
    <col min="2050" max="2050" width="35.7109375" style="86" customWidth="1"/>
    <col min="2051" max="2051" width="13.7109375" style="86" bestFit="1" customWidth="1"/>
    <col min="2052" max="2052" width="9.140625" style="86"/>
    <col min="2053" max="2053" width="30.85546875" style="86" customWidth="1"/>
    <col min="2054" max="2054" width="12.42578125" style="86" customWidth="1"/>
    <col min="2055" max="2055" width="9.140625" style="86"/>
    <col min="2056" max="2056" width="29.7109375" style="86" customWidth="1"/>
    <col min="2057" max="2057" width="13.7109375" style="86" bestFit="1" customWidth="1"/>
    <col min="2058" max="2305" width="9.140625" style="86"/>
    <col min="2306" max="2306" width="35.7109375" style="86" customWidth="1"/>
    <col min="2307" max="2307" width="13.7109375" style="86" bestFit="1" customWidth="1"/>
    <col min="2308" max="2308" width="9.140625" style="86"/>
    <col min="2309" max="2309" width="30.85546875" style="86" customWidth="1"/>
    <col min="2310" max="2310" width="12.42578125" style="86" customWidth="1"/>
    <col min="2311" max="2311" width="9.140625" style="86"/>
    <col min="2312" max="2312" width="29.7109375" style="86" customWidth="1"/>
    <col min="2313" max="2313" width="13.7109375" style="86" bestFit="1" customWidth="1"/>
    <col min="2314" max="2561" width="9.140625" style="86"/>
    <col min="2562" max="2562" width="35.7109375" style="86" customWidth="1"/>
    <col min="2563" max="2563" width="13.7109375" style="86" bestFit="1" customWidth="1"/>
    <col min="2564" max="2564" width="9.140625" style="86"/>
    <col min="2565" max="2565" width="30.85546875" style="86" customWidth="1"/>
    <col min="2566" max="2566" width="12.42578125" style="86" customWidth="1"/>
    <col min="2567" max="2567" width="9.140625" style="86"/>
    <col min="2568" max="2568" width="29.7109375" style="86" customWidth="1"/>
    <col min="2569" max="2569" width="13.7109375" style="86" bestFit="1" customWidth="1"/>
    <col min="2570" max="2817" width="9.140625" style="86"/>
    <col min="2818" max="2818" width="35.7109375" style="86" customWidth="1"/>
    <col min="2819" max="2819" width="13.7109375" style="86" bestFit="1" customWidth="1"/>
    <col min="2820" max="2820" width="9.140625" style="86"/>
    <col min="2821" max="2821" width="30.85546875" style="86" customWidth="1"/>
    <col min="2822" max="2822" width="12.42578125" style="86" customWidth="1"/>
    <col min="2823" max="2823" width="9.140625" style="86"/>
    <col min="2824" max="2824" width="29.7109375" style="86" customWidth="1"/>
    <col min="2825" max="2825" width="13.7109375" style="86" bestFit="1" customWidth="1"/>
    <col min="2826" max="3073" width="9.140625" style="86"/>
    <col min="3074" max="3074" width="35.7109375" style="86" customWidth="1"/>
    <col min="3075" max="3075" width="13.7109375" style="86" bestFit="1" customWidth="1"/>
    <col min="3076" max="3076" width="9.140625" style="86"/>
    <col min="3077" max="3077" width="30.85546875" style="86" customWidth="1"/>
    <col min="3078" max="3078" width="12.42578125" style="86" customWidth="1"/>
    <col min="3079" max="3079" width="9.140625" style="86"/>
    <col min="3080" max="3080" width="29.7109375" style="86" customWidth="1"/>
    <col min="3081" max="3081" width="13.7109375" style="86" bestFit="1" customWidth="1"/>
    <col min="3082" max="3329" width="9.140625" style="86"/>
    <col min="3330" max="3330" width="35.7109375" style="86" customWidth="1"/>
    <col min="3331" max="3331" width="13.7109375" style="86" bestFit="1" customWidth="1"/>
    <col min="3332" max="3332" width="9.140625" style="86"/>
    <col min="3333" max="3333" width="30.85546875" style="86" customWidth="1"/>
    <col min="3334" max="3334" width="12.42578125" style="86" customWidth="1"/>
    <col min="3335" max="3335" width="9.140625" style="86"/>
    <col min="3336" max="3336" width="29.7109375" style="86" customWidth="1"/>
    <col min="3337" max="3337" width="13.7109375" style="86" bestFit="1" customWidth="1"/>
    <col min="3338" max="3585" width="9.140625" style="86"/>
    <col min="3586" max="3586" width="35.7109375" style="86" customWidth="1"/>
    <col min="3587" max="3587" width="13.7109375" style="86" bestFit="1" customWidth="1"/>
    <col min="3588" max="3588" width="9.140625" style="86"/>
    <col min="3589" max="3589" width="30.85546875" style="86" customWidth="1"/>
    <col min="3590" max="3590" width="12.42578125" style="86" customWidth="1"/>
    <col min="3591" max="3591" width="9.140625" style="86"/>
    <col min="3592" max="3592" width="29.7109375" style="86" customWidth="1"/>
    <col min="3593" max="3593" width="13.7109375" style="86" bestFit="1" customWidth="1"/>
    <col min="3594" max="3841" width="9.140625" style="86"/>
    <col min="3842" max="3842" width="35.7109375" style="86" customWidth="1"/>
    <col min="3843" max="3843" width="13.7109375" style="86" bestFit="1" customWidth="1"/>
    <col min="3844" max="3844" width="9.140625" style="86"/>
    <col min="3845" max="3845" width="30.85546875" style="86" customWidth="1"/>
    <col min="3846" max="3846" width="12.42578125" style="86" customWidth="1"/>
    <col min="3847" max="3847" width="9.140625" style="86"/>
    <col min="3848" max="3848" width="29.7109375" style="86" customWidth="1"/>
    <col min="3849" max="3849" width="13.7109375" style="86" bestFit="1" customWidth="1"/>
    <col min="3850" max="4097" width="9.140625" style="86"/>
    <col min="4098" max="4098" width="35.7109375" style="86" customWidth="1"/>
    <col min="4099" max="4099" width="13.7109375" style="86" bestFit="1" customWidth="1"/>
    <col min="4100" max="4100" width="9.140625" style="86"/>
    <col min="4101" max="4101" width="30.85546875" style="86" customWidth="1"/>
    <col min="4102" max="4102" width="12.42578125" style="86" customWidth="1"/>
    <col min="4103" max="4103" width="9.140625" style="86"/>
    <col min="4104" max="4104" width="29.7109375" style="86" customWidth="1"/>
    <col min="4105" max="4105" width="13.7109375" style="86" bestFit="1" customWidth="1"/>
    <col min="4106" max="4353" width="9.140625" style="86"/>
    <col min="4354" max="4354" width="35.7109375" style="86" customWidth="1"/>
    <col min="4355" max="4355" width="13.7109375" style="86" bestFit="1" customWidth="1"/>
    <col min="4356" max="4356" width="9.140625" style="86"/>
    <col min="4357" max="4357" width="30.85546875" style="86" customWidth="1"/>
    <col min="4358" max="4358" width="12.42578125" style="86" customWidth="1"/>
    <col min="4359" max="4359" width="9.140625" style="86"/>
    <col min="4360" max="4360" width="29.7109375" style="86" customWidth="1"/>
    <col min="4361" max="4361" width="13.7109375" style="86" bestFit="1" customWidth="1"/>
    <col min="4362" max="4609" width="9.140625" style="86"/>
    <col min="4610" max="4610" width="35.7109375" style="86" customWidth="1"/>
    <col min="4611" max="4611" width="13.7109375" style="86" bestFit="1" customWidth="1"/>
    <col min="4612" max="4612" width="9.140625" style="86"/>
    <col min="4613" max="4613" width="30.85546875" style="86" customWidth="1"/>
    <col min="4614" max="4614" width="12.42578125" style="86" customWidth="1"/>
    <col min="4615" max="4615" width="9.140625" style="86"/>
    <col min="4616" max="4616" width="29.7109375" style="86" customWidth="1"/>
    <col min="4617" max="4617" width="13.7109375" style="86" bestFit="1" customWidth="1"/>
    <col min="4618" max="4865" width="9.140625" style="86"/>
    <col min="4866" max="4866" width="35.7109375" style="86" customWidth="1"/>
    <col min="4867" max="4867" width="13.7109375" style="86" bestFit="1" customWidth="1"/>
    <col min="4868" max="4868" width="9.140625" style="86"/>
    <col min="4869" max="4869" width="30.85546875" style="86" customWidth="1"/>
    <col min="4870" max="4870" width="12.42578125" style="86" customWidth="1"/>
    <col min="4871" max="4871" width="9.140625" style="86"/>
    <col min="4872" max="4872" width="29.7109375" style="86" customWidth="1"/>
    <col min="4873" max="4873" width="13.7109375" style="86" bestFit="1" customWidth="1"/>
    <col min="4874" max="5121" width="9.140625" style="86"/>
    <col min="5122" max="5122" width="35.7109375" style="86" customWidth="1"/>
    <col min="5123" max="5123" width="13.7109375" style="86" bestFit="1" customWidth="1"/>
    <col min="5124" max="5124" width="9.140625" style="86"/>
    <col min="5125" max="5125" width="30.85546875" style="86" customWidth="1"/>
    <col min="5126" max="5126" width="12.42578125" style="86" customWidth="1"/>
    <col min="5127" max="5127" width="9.140625" style="86"/>
    <col min="5128" max="5128" width="29.7109375" style="86" customWidth="1"/>
    <col min="5129" max="5129" width="13.7109375" style="86" bestFit="1" customWidth="1"/>
    <col min="5130" max="5377" width="9.140625" style="86"/>
    <col min="5378" max="5378" width="35.7109375" style="86" customWidth="1"/>
    <col min="5379" max="5379" width="13.7109375" style="86" bestFit="1" customWidth="1"/>
    <col min="5380" max="5380" width="9.140625" style="86"/>
    <col min="5381" max="5381" width="30.85546875" style="86" customWidth="1"/>
    <col min="5382" max="5382" width="12.42578125" style="86" customWidth="1"/>
    <col min="5383" max="5383" width="9.140625" style="86"/>
    <col min="5384" max="5384" width="29.7109375" style="86" customWidth="1"/>
    <col min="5385" max="5385" width="13.7109375" style="86" bestFit="1" customWidth="1"/>
    <col min="5386" max="5633" width="9.140625" style="86"/>
    <col min="5634" max="5634" width="35.7109375" style="86" customWidth="1"/>
    <col min="5635" max="5635" width="13.7109375" style="86" bestFit="1" customWidth="1"/>
    <col min="5636" max="5636" width="9.140625" style="86"/>
    <col min="5637" max="5637" width="30.85546875" style="86" customWidth="1"/>
    <col min="5638" max="5638" width="12.42578125" style="86" customWidth="1"/>
    <col min="5639" max="5639" width="9.140625" style="86"/>
    <col min="5640" max="5640" width="29.7109375" style="86" customWidth="1"/>
    <col min="5641" max="5641" width="13.7109375" style="86" bestFit="1" customWidth="1"/>
    <col min="5642" max="5889" width="9.140625" style="86"/>
    <col min="5890" max="5890" width="35.7109375" style="86" customWidth="1"/>
    <col min="5891" max="5891" width="13.7109375" style="86" bestFit="1" customWidth="1"/>
    <col min="5892" max="5892" width="9.140625" style="86"/>
    <col min="5893" max="5893" width="30.85546875" style="86" customWidth="1"/>
    <col min="5894" max="5894" width="12.42578125" style="86" customWidth="1"/>
    <col min="5895" max="5895" width="9.140625" style="86"/>
    <col min="5896" max="5896" width="29.7109375" style="86" customWidth="1"/>
    <col min="5897" max="5897" width="13.7109375" style="86" bestFit="1" customWidth="1"/>
    <col min="5898" max="6145" width="9.140625" style="86"/>
    <col min="6146" max="6146" width="35.7109375" style="86" customWidth="1"/>
    <col min="6147" max="6147" width="13.7109375" style="86" bestFit="1" customWidth="1"/>
    <col min="6148" max="6148" width="9.140625" style="86"/>
    <col min="6149" max="6149" width="30.85546875" style="86" customWidth="1"/>
    <col min="6150" max="6150" width="12.42578125" style="86" customWidth="1"/>
    <col min="6151" max="6151" width="9.140625" style="86"/>
    <col min="6152" max="6152" width="29.7109375" style="86" customWidth="1"/>
    <col min="6153" max="6153" width="13.7109375" style="86" bestFit="1" customWidth="1"/>
    <col min="6154" max="6401" width="9.140625" style="86"/>
    <col min="6402" max="6402" width="35.7109375" style="86" customWidth="1"/>
    <col min="6403" max="6403" width="13.7109375" style="86" bestFit="1" customWidth="1"/>
    <col min="6404" max="6404" width="9.140625" style="86"/>
    <col min="6405" max="6405" width="30.85546875" style="86" customWidth="1"/>
    <col min="6406" max="6406" width="12.42578125" style="86" customWidth="1"/>
    <col min="6407" max="6407" width="9.140625" style="86"/>
    <col min="6408" max="6408" width="29.7109375" style="86" customWidth="1"/>
    <col min="6409" max="6409" width="13.7109375" style="86" bestFit="1" customWidth="1"/>
    <col min="6410" max="6657" width="9.140625" style="86"/>
    <col min="6658" max="6658" width="35.7109375" style="86" customWidth="1"/>
    <col min="6659" max="6659" width="13.7109375" style="86" bestFit="1" customWidth="1"/>
    <col min="6660" max="6660" width="9.140625" style="86"/>
    <col min="6661" max="6661" width="30.85546875" style="86" customWidth="1"/>
    <col min="6662" max="6662" width="12.42578125" style="86" customWidth="1"/>
    <col min="6663" max="6663" width="9.140625" style="86"/>
    <col min="6664" max="6664" width="29.7109375" style="86" customWidth="1"/>
    <col min="6665" max="6665" width="13.7109375" style="86" bestFit="1" customWidth="1"/>
    <col min="6666" max="6913" width="9.140625" style="86"/>
    <col min="6914" max="6914" width="35.7109375" style="86" customWidth="1"/>
    <col min="6915" max="6915" width="13.7109375" style="86" bestFit="1" customWidth="1"/>
    <col min="6916" max="6916" width="9.140625" style="86"/>
    <col min="6917" max="6917" width="30.85546875" style="86" customWidth="1"/>
    <col min="6918" max="6918" width="12.42578125" style="86" customWidth="1"/>
    <col min="6919" max="6919" width="9.140625" style="86"/>
    <col min="6920" max="6920" width="29.7109375" style="86" customWidth="1"/>
    <col min="6921" max="6921" width="13.7109375" style="86" bestFit="1" customWidth="1"/>
    <col min="6922" max="7169" width="9.140625" style="86"/>
    <col min="7170" max="7170" width="35.7109375" style="86" customWidth="1"/>
    <col min="7171" max="7171" width="13.7109375" style="86" bestFit="1" customWidth="1"/>
    <col min="7172" max="7172" width="9.140625" style="86"/>
    <col min="7173" max="7173" width="30.85546875" style="86" customWidth="1"/>
    <col min="7174" max="7174" width="12.42578125" style="86" customWidth="1"/>
    <col min="7175" max="7175" width="9.140625" style="86"/>
    <col min="7176" max="7176" width="29.7109375" style="86" customWidth="1"/>
    <col min="7177" max="7177" width="13.7109375" style="86" bestFit="1" customWidth="1"/>
    <col min="7178" max="7425" width="9.140625" style="86"/>
    <col min="7426" max="7426" width="35.7109375" style="86" customWidth="1"/>
    <col min="7427" max="7427" width="13.7109375" style="86" bestFit="1" customWidth="1"/>
    <col min="7428" max="7428" width="9.140625" style="86"/>
    <col min="7429" max="7429" width="30.85546875" style="86" customWidth="1"/>
    <col min="7430" max="7430" width="12.42578125" style="86" customWidth="1"/>
    <col min="7431" max="7431" width="9.140625" style="86"/>
    <col min="7432" max="7432" width="29.7109375" style="86" customWidth="1"/>
    <col min="7433" max="7433" width="13.7109375" style="86" bestFit="1" customWidth="1"/>
    <col min="7434" max="7681" width="9.140625" style="86"/>
    <col min="7682" max="7682" width="35.7109375" style="86" customWidth="1"/>
    <col min="7683" max="7683" width="13.7109375" style="86" bestFit="1" customWidth="1"/>
    <col min="7684" max="7684" width="9.140625" style="86"/>
    <col min="7685" max="7685" width="30.85546875" style="86" customWidth="1"/>
    <col min="7686" max="7686" width="12.42578125" style="86" customWidth="1"/>
    <col min="7687" max="7687" width="9.140625" style="86"/>
    <col min="7688" max="7688" width="29.7109375" style="86" customWidth="1"/>
    <col min="7689" max="7689" width="13.7109375" style="86" bestFit="1" customWidth="1"/>
    <col min="7690" max="7937" width="9.140625" style="86"/>
    <col min="7938" max="7938" width="35.7109375" style="86" customWidth="1"/>
    <col min="7939" max="7939" width="13.7109375" style="86" bestFit="1" customWidth="1"/>
    <col min="7940" max="7940" width="9.140625" style="86"/>
    <col min="7941" max="7941" width="30.85546875" style="86" customWidth="1"/>
    <col min="7942" max="7942" width="12.42578125" style="86" customWidth="1"/>
    <col min="7943" max="7943" width="9.140625" style="86"/>
    <col min="7944" max="7944" width="29.7109375" style="86" customWidth="1"/>
    <col min="7945" max="7945" width="13.7109375" style="86" bestFit="1" customWidth="1"/>
    <col min="7946" max="8193" width="9.140625" style="86"/>
    <col min="8194" max="8194" width="35.7109375" style="86" customWidth="1"/>
    <col min="8195" max="8195" width="13.7109375" style="86" bestFit="1" customWidth="1"/>
    <col min="8196" max="8196" width="9.140625" style="86"/>
    <col min="8197" max="8197" width="30.85546875" style="86" customWidth="1"/>
    <col min="8198" max="8198" width="12.42578125" style="86" customWidth="1"/>
    <col min="8199" max="8199" width="9.140625" style="86"/>
    <col min="8200" max="8200" width="29.7109375" style="86" customWidth="1"/>
    <col min="8201" max="8201" width="13.7109375" style="86" bestFit="1" customWidth="1"/>
    <col min="8202" max="8449" width="9.140625" style="86"/>
    <col min="8450" max="8450" width="35.7109375" style="86" customWidth="1"/>
    <col min="8451" max="8451" width="13.7109375" style="86" bestFit="1" customWidth="1"/>
    <col min="8452" max="8452" width="9.140625" style="86"/>
    <col min="8453" max="8453" width="30.85546875" style="86" customWidth="1"/>
    <col min="8454" max="8454" width="12.42578125" style="86" customWidth="1"/>
    <col min="8455" max="8455" width="9.140625" style="86"/>
    <col min="8456" max="8456" width="29.7109375" style="86" customWidth="1"/>
    <col min="8457" max="8457" width="13.7109375" style="86" bestFit="1" customWidth="1"/>
    <col min="8458" max="8705" width="9.140625" style="86"/>
    <col min="8706" max="8706" width="35.7109375" style="86" customWidth="1"/>
    <col min="8707" max="8707" width="13.7109375" style="86" bestFit="1" customWidth="1"/>
    <col min="8708" max="8708" width="9.140625" style="86"/>
    <col min="8709" max="8709" width="30.85546875" style="86" customWidth="1"/>
    <col min="8710" max="8710" width="12.42578125" style="86" customWidth="1"/>
    <col min="8711" max="8711" width="9.140625" style="86"/>
    <col min="8712" max="8712" width="29.7109375" style="86" customWidth="1"/>
    <col min="8713" max="8713" width="13.7109375" style="86" bestFit="1" customWidth="1"/>
    <col min="8714" max="8961" width="9.140625" style="86"/>
    <col min="8962" max="8962" width="35.7109375" style="86" customWidth="1"/>
    <col min="8963" max="8963" width="13.7109375" style="86" bestFit="1" customWidth="1"/>
    <col min="8964" max="8964" width="9.140625" style="86"/>
    <col min="8965" max="8965" width="30.85546875" style="86" customWidth="1"/>
    <col min="8966" max="8966" width="12.42578125" style="86" customWidth="1"/>
    <col min="8967" max="8967" width="9.140625" style="86"/>
    <col min="8968" max="8968" width="29.7109375" style="86" customWidth="1"/>
    <col min="8969" max="8969" width="13.7109375" style="86" bestFit="1" customWidth="1"/>
    <col min="8970" max="9217" width="9.140625" style="86"/>
    <col min="9218" max="9218" width="35.7109375" style="86" customWidth="1"/>
    <col min="9219" max="9219" width="13.7109375" style="86" bestFit="1" customWidth="1"/>
    <col min="9220" max="9220" width="9.140625" style="86"/>
    <col min="9221" max="9221" width="30.85546875" style="86" customWidth="1"/>
    <col min="9222" max="9222" width="12.42578125" style="86" customWidth="1"/>
    <col min="9223" max="9223" width="9.140625" style="86"/>
    <col min="9224" max="9224" width="29.7109375" style="86" customWidth="1"/>
    <col min="9225" max="9225" width="13.7109375" style="86" bestFit="1" customWidth="1"/>
    <col min="9226" max="9473" width="9.140625" style="86"/>
    <col min="9474" max="9474" width="35.7109375" style="86" customWidth="1"/>
    <col min="9475" max="9475" width="13.7109375" style="86" bestFit="1" customWidth="1"/>
    <col min="9476" max="9476" width="9.140625" style="86"/>
    <col min="9477" max="9477" width="30.85546875" style="86" customWidth="1"/>
    <col min="9478" max="9478" width="12.42578125" style="86" customWidth="1"/>
    <col min="9479" max="9479" width="9.140625" style="86"/>
    <col min="9480" max="9480" width="29.7109375" style="86" customWidth="1"/>
    <col min="9481" max="9481" width="13.7109375" style="86" bestFit="1" customWidth="1"/>
    <col min="9482" max="9729" width="9.140625" style="86"/>
    <col min="9730" max="9730" width="35.7109375" style="86" customWidth="1"/>
    <col min="9731" max="9731" width="13.7109375" style="86" bestFit="1" customWidth="1"/>
    <col min="9732" max="9732" width="9.140625" style="86"/>
    <col min="9733" max="9733" width="30.85546875" style="86" customWidth="1"/>
    <col min="9734" max="9734" width="12.42578125" style="86" customWidth="1"/>
    <col min="9735" max="9735" width="9.140625" style="86"/>
    <col min="9736" max="9736" width="29.7109375" style="86" customWidth="1"/>
    <col min="9737" max="9737" width="13.7109375" style="86" bestFit="1" customWidth="1"/>
    <col min="9738" max="9985" width="9.140625" style="86"/>
    <col min="9986" max="9986" width="35.7109375" style="86" customWidth="1"/>
    <col min="9987" max="9987" width="13.7109375" style="86" bestFit="1" customWidth="1"/>
    <col min="9988" max="9988" width="9.140625" style="86"/>
    <col min="9989" max="9989" width="30.85546875" style="86" customWidth="1"/>
    <col min="9990" max="9990" width="12.42578125" style="86" customWidth="1"/>
    <col min="9991" max="9991" width="9.140625" style="86"/>
    <col min="9992" max="9992" width="29.7109375" style="86" customWidth="1"/>
    <col min="9993" max="9993" width="13.7109375" style="86" bestFit="1" customWidth="1"/>
    <col min="9994" max="10241" width="9.140625" style="86"/>
    <col min="10242" max="10242" width="35.7109375" style="86" customWidth="1"/>
    <col min="10243" max="10243" width="13.7109375" style="86" bestFit="1" customWidth="1"/>
    <col min="10244" max="10244" width="9.140625" style="86"/>
    <col min="10245" max="10245" width="30.85546875" style="86" customWidth="1"/>
    <col min="10246" max="10246" width="12.42578125" style="86" customWidth="1"/>
    <col min="10247" max="10247" width="9.140625" style="86"/>
    <col min="10248" max="10248" width="29.7109375" style="86" customWidth="1"/>
    <col min="10249" max="10249" width="13.7109375" style="86" bestFit="1" customWidth="1"/>
    <col min="10250" max="10497" width="9.140625" style="86"/>
    <col min="10498" max="10498" width="35.7109375" style="86" customWidth="1"/>
    <col min="10499" max="10499" width="13.7109375" style="86" bestFit="1" customWidth="1"/>
    <col min="10500" max="10500" width="9.140625" style="86"/>
    <col min="10501" max="10501" width="30.85546875" style="86" customWidth="1"/>
    <col min="10502" max="10502" width="12.42578125" style="86" customWidth="1"/>
    <col min="10503" max="10503" width="9.140625" style="86"/>
    <col min="10504" max="10504" width="29.7109375" style="86" customWidth="1"/>
    <col min="10505" max="10505" width="13.7109375" style="86" bestFit="1" customWidth="1"/>
    <col min="10506" max="10753" width="9.140625" style="86"/>
    <col min="10754" max="10754" width="35.7109375" style="86" customWidth="1"/>
    <col min="10755" max="10755" width="13.7109375" style="86" bestFit="1" customWidth="1"/>
    <col min="10756" max="10756" width="9.140625" style="86"/>
    <col min="10757" max="10757" width="30.85546875" style="86" customWidth="1"/>
    <col min="10758" max="10758" width="12.42578125" style="86" customWidth="1"/>
    <col min="10759" max="10759" width="9.140625" style="86"/>
    <col min="10760" max="10760" width="29.7109375" style="86" customWidth="1"/>
    <col min="10761" max="10761" width="13.7109375" style="86" bestFit="1" customWidth="1"/>
    <col min="10762" max="11009" width="9.140625" style="86"/>
    <col min="11010" max="11010" width="35.7109375" style="86" customWidth="1"/>
    <col min="11011" max="11011" width="13.7109375" style="86" bestFit="1" customWidth="1"/>
    <col min="11012" max="11012" width="9.140625" style="86"/>
    <col min="11013" max="11013" width="30.85546875" style="86" customWidth="1"/>
    <col min="11014" max="11014" width="12.42578125" style="86" customWidth="1"/>
    <col min="11015" max="11015" width="9.140625" style="86"/>
    <col min="11016" max="11016" width="29.7109375" style="86" customWidth="1"/>
    <col min="11017" max="11017" width="13.7109375" style="86" bestFit="1" customWidth="1"/>
    <col min="11018" max="11265" width="9.140625" style="86"/>
    <col min="11266" max="11266" width="35.7109375" style="86" customWidth="1"/>
    <col min="11267" max="11267" width="13.7109375" style="86" bestFit="1" customWidth="1"/>
    <col min="11268" max="11268" width="9.140625" style="86"/>
    <col min="11269" max="11269" width="30.85546875" style="86" customWidth="1"/>
    <col min="11270" max="11270" width="12.42578125" style="86" customWidth="1"/>
    <col min="11271" max="11271" width="9.140625" style="86"/>
    <col min="11272" max="11272" width="29.7109375" style="86" customWidth="1"/>
    <col min="11273" max="11273" width="13.7109375" style="86" bestFit="1" customWidth="1"/>
    <col min="11274" max="11521" width="9.140625" style="86"/>
    <col min="11522" max="11522" width="35.7109375" style="86" customWidth="1"/>
    <col min="11523" max="11523" width="13.7109375" style="86" bestFit="1" customWidth="1"/>
    <col min="11524" max="11524" width="9.140625" style="86"/>
    <col min="11525" max="11525" width="30.85546875" style="86" customWidth="1"/>
    <col min="11526" max="11526" width="12.42578125" style="86" customWidth="1"/>
    <col min="11527" max="11527" width="9.140625" style="86"/>
    <col min="11528" max="11528" width="29.7109375" style="86" customWidth="1"/>
    <col min="11529" max="11529" width="13.7109375" style="86" bestFit="1" customWidth="1"/>
    <col min="11530" max="11777" width="9.140625" style="86"/>
    <col min="11778" max="11778" width="35.7109375" style="86" customWidth="1"/>
    <col min="11779" max="11779" width="13.7109375" style="86" bestFit="1" customWidth="1"/>
    <col min="11780" max="11780" width="9.140625" style="86"/>
    <col min="11781" max="11781" width="30.85546875" style="86" customWidth="1"/>
    <col min="11782" max="11782" width="12.42578125" style="86" customWidth="1"/>
    <col min="11783" max="11783" width="9.140625" style="86"/>
    <col min="11784" max="11784" width="29.7109375" style="86" customWidth="1"/>
    <col min="11785" max="11785" width="13.7109375" style="86" bestFit="1" customWidth="1"/>
    <col min="11786" max="12033" width="9.140625" style="86"/>
    <col min="12034" max="12034" width="35.7109375" style="86" customWidth="1"/>
    <col min="12035" max="12035" width="13.7109375" style="86" bestFit="1" customWidth="1"/>
    <col min="12036" max="12036" width="9.140625" style="86"/>
    <col min="12037" max="12037" width="30.85546875" style="86" customWidth="1"/>
    <col min="12038" max="12038" width="12.42578125" style="86" customWidth="1"/>
    <col min="12039" max="12039" width="9.140625" style="86"/>
    <col min="12040" max="12040" width="29.7109375" style="86" customWidth="1"/>
    <col min="12041" max="12041" width="13.7109375" style="86" bestFit="1" customWidth="1"/>
    <col min="12042" max="12289" width="9.140625" style="86"/>
    <col min="12290" max="12290" width="35.7109375" style="86" customWidth="1"/>
    <col min="12291" max="12291" width="13.7109375" style="86" bestFit="1" customWidth="1"/>
    <col min="12292" max="12292" width="9.140625" style="86"/>
    <col min="12293" max="12293" width="30.85546875" style="86" customWidth="1"/>
    <col min="12294" max="12294" width="12.42578125" style="86" customWidth="1"/>
    <col min="12295" max="12295" width="9.140625" style="86"/>
    <col min="12296" max="12296" width="29.7109375" style="86" customWidth="1"/>
    <col min="12297" max="12297" width="13.7109375" style="86" bestFit="1" customWidth="1"/>
    <col min="12298" max="12545" width="9.140625" style="86"/>
    <col min="12546" max="12546" width="35.7109375" style="86" customWidth="1"/>
    <col min="12547" max="12547" width="13.7109375" style="86" bestFit="1" customWidth="1"/>
    <col min="12548" max="12548" width="9.140625" style="86"/>
    <col min="12549" max="12549" width="30.85546875" style="86" customWidth="1"/>
    <col min="12550" max="12550" width="12.42578125" style="86" customWidth="1"/>
    <col min="12551" max="12551" width="9.140625" style="86"/>
    <col min="12552" max="12552" width="29.7109375" style="86" customWidth="1"/>
    <col min="12553" max="12553" width="13.7109375" style="86" bestFit="1" customWidth="1"/>
    <col min="12554" max="12801" width="9.140625" style="86"/>
    <col min="12802" max="12802" width="35.7109375" style="86" customWidth="1"/>
    <col min="12803" max="12803" width="13.7109375" style="86" bestFit="1" customWidth="1"/>
    <col min="12804" max="12804" width="9.140625" style="86"/>
    <col min="12805" max="12805" width="30.85546875" style="86" customWidth="1"/>
    <col min="12806" max="12806" width="12.42578125" style="86" customWidth="1"/>
    <col min="12807" max="12807" width="9.140625" style="86"/>
    <col min="12808" max="12808" width="29.7109375" style="86" customWidth="1"/>
    <col min="12809" max="12809" width="13.7109375" style="86" bestFit="1" customWidth="1"/>
    <col min="12810" max="13057" width="9.140625" style="86"/>
    <col min="13058" max="13058" width="35.7109375" style="86" customWidth="1"/>
    <col min="13059" max="13059" width="13.7109375" style="86" bestFit="1" customWidth="1"/>
    <col min="13060" max="13060" width="9.140625" style="86"/>
    <col min="13061" max="13061" width="30.85546875" style="86" customWidth="1"/>
    <col min="13062" max="13062" width="12.42578125" style="86" customWidth="1"/>
    <col min="13063" max="13063" width="9.140625" style="86"/>
    <col min="13064" max="13064" width="29.7109375" style="86" customWidth="1"/>
    <col min="13065" max="13065" width="13.7109375" style="86" bestFit="1" customWidth="1"/>
    <col min="13066" max="13313" width="9.140625" style="86"/>
    <col min="13314" max="13314" width="35.7109375" style="86" customWidth="1"/>
    <col min="13315" max="13315" width="13.7109375" style="86" bestFit="1" customWidth="1"/>
    <col min="13316" max="13316" width="9.140625" style="86"/>
    <col min="13317" max="13317" width="30.85546875" style="86" customWidth="1"/>
    <col min="13318" max="13318" width="12.42578125" style="86" customWidth="1"/>
    <col min="13319" max="13319" width="9.140625" style="86"/>
    <col min="13320" max="13320" width="29.7109375" style="86" customWidth="1"/>
    <col min="13321" max="13321" width="13.7109375" style="86" bestFit="1" customWidth="1"/>
    <col min="13322" max="13569" width="9.140625" style="86"/>
    <col min="13570" max="13570" width="35.7109375" style="86" customWidth="1"/>
    <col min="13571" max="13571" width="13.7109375" style="86" bestFit="1" customWidth="1"/>
    <col min="13572" max="13572" width="9.140625" style="86"/>
    <col min="13573" max="13573" width="30.85546875" style="86" customWidth="1"/>
    <col min="13574" max="13574" width="12.42578125" style="86" customWidth="1"/>
    <col min="13575" max="13575" width="9.140625" style="86"/>
    <col min="13576" max="13576" width="29.7109375" style="86" customWidth="1"/>
    <col min="13577" max="13577" width="13.7109375" style="86" bestFit="1" customWidth="1"/>
    <col min="13578" max="13825" width="9.140625" style="86"/>
    <col min="13826" max="13826" width="35.7109375" style="86" customWidth="1"/>
    <col min="13827" max="13827" width="13.7109375" style="86" bestFit="1" customWidth="1"/>
    <col min="13828" max="13828" width="9.140625" style="86"/>
    <col min="13829" max="13829" width="30.85546875" style="86" customWidth="1"/>
    <col min="13830" max="13830" width="12.42578125" style="86" customWidth="1"/>
    <col min="13831" max="13831" width="9.140625" style="86"/>
    <col min="13832" max="13832" width="29.7109375" style="86" customWidth="1"/>
    <col min="13833" max="13833" width="13.7109375" style="86" bestFit="1" customWidth="1"/>
    <col min="13834" max="14081" width="9.140625" style="86"/>
    <col min="14082" max="14082" width="35.7109375" style="86" customWidth="1"/>
    <col min="14083" max="14083" width="13.7109375" style="86" bestFit="1" customWidth="1"/>
    <col min="14084" max="14084" width="9.140625" style="86"/>
    <col min="14085" max="14085" width="30.85546875" style="86" customWidth="1"/>
    <col min="14086" max="14086" width="12.42578125" style="86" customWidth="1"/>
    <col min="14087" max="14087" width="9.140625" style="86"/>
    <col min="14088" max="14088" width="29.7109375" style="86" customWidth="1"/>
    <col min="14089" max="14089" width="13.7109375" style="86" bestFit="1" customWidth="1"/>
    <col min="14090" max="14337" width="9.140625" style="86"/>
    <col min="14338" max="14338" width="35.7109375" style="86" customWidth="1"/>
    <col min="14339" max="14339" width="13.7109375" style="86" bestFit="1" customWidth="1"/>
    <col min="14340" max="14340" width="9.140625" style="86"/>
    <col min="14341" max="14341" width="30.85546875" style="86" customWidth="1"/>
    <col min="14342" max="14342" width="12.42578125" style="86" customWidth="1"/>
    <col min="14343" max="14343" width="9.140625" style="86"/>
    <col min="14344" max="14344" width="29.7109375" style="86" customWidth="1"/>
    <col min="14345" max="14345" width="13.7109375" style="86" bestFit="1" customWidth="1"/>
    <col min="14346" max="14593" width="9.140625" style="86"/>
    <col min="14594" max="14594" width="35.7109375" style="86" customWidth="1"/>
    <col min="14595" max="14595" width="13.7109375" style="86" bestFit="1" customWidth="1"/>
    <col min="14596" max="14596" width="9.140625" style="86"/>
    <col min="14597" max="14597" width="30.85546875" style="86" customWidth="1"/>
    <col min="14598" max="14598" width="12.42578125" style="86" customWidth="1"/>
    <col min="14599" max="14599" width="9.140625" style="86"/>
    <col min="14600" max="14600" width="29.7109375" style="86" customWidth="1"/>
    <col min="14601" max="14601" width="13.7109375" style="86" bestFit="1" customWidth="1"/>
    <col min="14602" max="14849" width="9.140625" style="86"/>
    <col min="14850" max="14850" width="35.7109375" style="86" customWidth="1"/>
    <col min="14851" max="14851" width="13.7109375" style="86" bestFit="1" customWidth="1"/>
    <col min="14852" max="14852" width="9.140625" style="86"/>
    <col min="14853" max="14853" width="30.85546875" style="86" customWidth="1"/>
    <col min="14854" max="14854" width="12.42578125" style="86" customWidth="1"/>
    <col min="14855" max="14855" width="9.140625" style="86"/>
    <col min="14856" max="14856" width="29.7109375" style="86" customWidth="1"/>
    <col min="14857" max="14857" width="13.7109375" style="86" bestFit="1" customWidth="1"/>
    <col min="14858" max="15105" width="9.140625" style="86"/>
    <col min="15106" max="15106" width="35.7109375" style="86" customWidth="1"/>
    <col min="15107" max="15107" width="13.7109375" style="86" bestFit="1" customWidth="1"/>
    <col min="15108" max="15108" width="9.140625" style="86"/>
    <col min="15109" max="15109" width="30.85546875" style="86" customWidth="1"/>
    <col min="15110" max="15110" width="12.42578125" style="86" customWidth="1"/>
    <col min="15111" max="15111" width="9.140625" style="86"/>
    <col min="15112" max="15112" width="29.7109375" style="86" customWidth="1"/>
    <col min="15113" max="15113" width="13.7109375" style="86" bestFit="1" customWidth="1"/>
    <col min="15114" max="15361" width="9.140625" style="86"/>
    <col min="15362" max="15362" width="35.7109375" style="86" customWidth="1"/>
    <col min="15363" max="15363" width="13.7109375" style="86" bestFit="1" customWidth="1"/>
    <col min="15364" max="15364" width="9.140625" style="86"/>
    <col min="15365" max="15365" width="30.85546875" style="86" customWidth="1"/>
    <col min="15366" max="15366" width="12.42578125" style="86" customWidth="1"/>
    <col min="15367" max="15367" width="9.140625" style="86"/>
    <col min="15368" max="15368" width="29.7109375" style="86" customWidth="1"/>
    <col min="15369" max="15369" width="13.7109375" style="86" bestFit="1" customWidth="1"/>
    <col min="15370" max="15617" width="9.140625" style="86"/>
    <col min="15618" max="15618" width="35.7109375" style="86" customWidth="1"/>
    <col min="15619" max="15619" width="13.7109375" style="86" bestFit="1" customWidth="1"/>
    <col min="15620" max="15620" width="9.140625" style="86"/>
    <col min="15621" max="15621" width="30.85546875" style="86" customWidth="1"/>
    <col min="15622" max="15622" width="12.42578125" style="86" customWidth="1"/>
    <col min="15623" max="15623" width="9.140625" style="86"/>
    <col min="15624" max="15624" width="29.7109375" style="86" customWidth="1"/>
    <col min="15625" max="15625" width="13.7109375" style="86" bestFit="1" customWidth="1"/>
    <col min="15626" max="15873" width="9.140625" style="86"/>
    <col min="15874" max="15874" width="35.7109375" style="86" customWidth="1"/>
    <col min="15875" max="15875" width="13.7109375" style="86" bestFit="1" customWidth="1"/>
    <col min="15876" max="15876" width="9.140625" style="86"/>
    <col min="15877" max="15877" width="30.85546875" style="86" customWidth="1"/>
    <col min="15878" max="15878" width="12.42578125" style="86" customWidth="1"/>
    <col min="15879" max="15879" width="9.140625" style="86"/>
    <col min="15880" max="15880" width="29.7109375" style="86" customWidth="1"/>
    <col min="15881" max="15881" width="13.7109375" style="86" bestFit="1" customWidth="1"/>
    <col min="15882" max="16129" width="9.140625" style="86"/>
    <col min="16130" max="16130" width="35.7109375" style="86" customWidth="1"/>
    <col min="16131" max="16131" width="13.7109375" style="86" bestFit="1" customWidth="1"/>
    <col min="16132" max="16132" width="9.140625" style="86"/>
    <col min="16133" max="16133" width="30.85546875" style="86" customWidth="1"/>
    <col min="16134" max="16134" width="12.42578125" style="86" customWidth="1"/>
    <col min="16135" max="16135" width="9.140625" style="86"/>
    <col min="16136" max="16136" width="29.7109375" style="86" customWidth="1"/>
    <col min="16137" max="16137" width="13.7109375" style="86" bestFit="1" customWidth="1"/>
    <col min="16138" max="16384" width="9.140625" style="86"/>
  </cols>
  <sheetData>
    <row r="1" spans="1:19" ht="12.75" customHeight="1">
      <c r="A1" s="450" t="s">
        <v>94</v>
      </c>
      <c r="B1" s="451"/>
      <c r="C1" s="451"/>
      <c r="D1" s="451"/>
      <c r="E1" s="451"/>
      <c r="F1" s="451"/>
      <c r="G1" s="451"/>
      <c r="H1" s="451"/>
      <c r="I1" s="452"/>
      <c r="J1" s="84"/>
      <c r="K1" s="84"/>
      <c r="L1" s="84"/>
      <c r="M1" s="84"/>
      <c r="N1" s="84"/>
      <c r="O1" s="84"/>
      <c r="P1" s="84"/>
      <c r="Q1" s="84"/>
      <c r="R1" s="84"/>
      <c r="S1" s="85"/>
    </row>
    <row r="2" spans="1:19" ht="12.75" customHeight="1">
      <c r="A2" s="453"/>
      <c r="B2" s="454"/>
      <c r="C2" s="454"/>
      <c r="D2" s="454"/>
      <c r="E2" s="454"/>
      <c r="F2" s="454"/>
      <c r="G2" s="454"/>
      <c r="H2" s="454"/>
      <c r="I2" s="455"/>
      <c r="J2" s="87"/>
      <c r="K2" s="87"/>
      <c r="L2" s="87"/>
      <c r="M2" s="87"/>
      <c r="N2" s="87"/>
      <c r="O2" s="87"/>
      <c r="P2" s="87"/>
      <c r="Q2" s="87"/>
      <c r="R2" s="87"/>
      <c r="S2" s="88"/>
    </row>
    <row r="3" spans="1:19" ht="15" customHeight="1">
      <c r="A3" s="445" t="s">
        <v>16</v>
      </c>
      <c r="B3" s="446"/>
      <c r="C3" s="446"/>
      <c r="D3" s="462" t="s">
        <v>15</v>
      </c>
      <c r="E3" s="462"/>
      <c r="F3" s="462"/>
      <c r="G3" s="462"/>
      <c r="H3" s="462"/>
      <c r="I3" s="463"/>
      <c r="J3" s="89"/>
      <c r="K3" s="89"/>
      <c r="L3" s="89"/>
      <c r="M3" s="89"/>
      <c r="N3" s="89"/>
      <c r="O3" s="89"/>
      <c r="P3" s="89"/>
      <c r="Q3" s="89"/>
      <c r="R3" s="89"/>
      <c r="S3" s="89"/>
    </row>
    <row r="4" spans="1:19" ht="15" customHeight="1">
      <c r="A4" s="445" t="s">
        <v>346</v>
      </c>
      <c r="B4" s="446"/>
      <c r="C4" s="446"/>
      <c r="D4" s="462" t="s">
        <v>347</v>
      </c>
      <c r="E4" s="462"/>
      <c r="F4" s="462"/>
      <c r="G4" s="462"/>
      <c r="H4" s="462"/>
      <c r="I4" s="463"/>
      <c r="J4" s="89"/>
      <c r="K4" s="89"/>
      <c r="L4" s="89"/>
      <c r="M4" s="89"/>
      <c r="N4" s="89"/>
      <c r="O4" s="89"/>
      <c r="P4" s="89"/>
      <c r="Q4" s="89"/>
      <c r="R4" s="89"/>
      <c r="S4" s="89"/>
    </row>
    <row r="5" spans="1:19" ht="12.75" customHeight="1">
      <c r="A5" s="443" t="s">
        <v>324</v>
      </c>
      <c r="B5" s="444"/>
      <c r="C5" s="444"/>
      <c r="D5" s="460" t="s">
        <v>348</v>
      </c>
      <c r="E5" s="460"/>
      <c r="F5" s="460"/>
      <c r="G5" s="460"/>
      <c r="H5" s="460"/>
      <c r="I5" s="461"/>
      <c r="J5" s="90"/>
      <c r="K5" s="90"/>
      <c r="L5" s="90"/>
      <c r="M5" s="90"/>
      <c r="N5" s="90"/>
      <c r="O5" s="90"/>
      <c r="P5" s="90"/>
      <c r="Q5" s="90"/>
      <c r="R5" s="90"/>
      <c r="S5" s="91"/>
    </row>
    <row r="6" spans="1:19" ht="34.5" customHeight="1">
      <c r="A6" s="443"/>
      <c r="B6" s="444"/>
      <c r="C6" s="444"/>
      <c r="D6" s="460"/>
      <c r="E6" s="460"/>
      <c r="F6" s="460"/>
      <c r="G6" s="460"/>
      <c r="H6" s="460"/>
      <c r="I6" s="461"/>
      <c r="J6" s="90"/>
      <c r="K6" s="90"/>
      <c r="L6" s="90"/>
      <c r="M6" s="90"/>
      <c r="N6" s="90"/>
      <c r="O6" s="90"/>
      <c r="P6" s="90"/>
      <c r="Q6" s="90"/>
      <c r="R6" s="90"/>
      <c r="S6" s="91"/>
    </row>
    <row r="7" spans="1:19" ht="15" customHeight="1">
      <c r="A7" s="443" t="s">
        <v>18</v>
      </c>
      <c r="B7" s="444"/>
      <c r="C7" s="444"/>
      <c r="D7" s="458" t="s">
        <v>271</v>
      </c>
      <c r="E7" s="458"/>
      <c r="F7" s="458"/>
      <c r="G7" s="458"/>
      <c r="H7" s="458"/>
      <c r="I7" s="459"/>
      <c r="J7" s="92"/>
      <c r="K7" s="92"/>
      <c r="L7" s="92"/>
      <c r="M7" s="92"/>
      <c r="N7" s="92"/>
      <c r="O7" s="92"/>
      <c r="P7" s="92"/>
      <c r="Q7" s="92"/>
      <c r="R7" s="92"/>
      <c r="S7" s="93"/>
    </row>
    <row r="8" spans="1:19" ht="15.75" thickBot="1">
      <c r="A8" s="464" t="s">
        <v>95</v>
      </c>
      <c r="B8" s="465"/>
      <c r="C8" s="465"/>
      <c r="D8" s="456">
        <v>44310</v>
      </c>
      <c r="E8" s="456"/>
      <c r="F8" s="456"/>
      <c r="G8" s="456"/>
      <c r="H8" s="456"/>
      <c r="I8" s="457"/>
      <c r="J8" s="94"/>
      <c r="K8" s="94"/>
      <c r="L8" s="466"/>
      <c r="M8" s="466"/>
      <c r="N8" s="466"/>
      <c r="O8" s="466"/>
      <c r="P8" s="467"/>
      <c r="Q8" s="467"/>
      <c r="R8" s="467"/>
      <c r="S8" s="468"/>
    </row>
    <row r="9" spans="1:19">
      <c r="A9" s="95"/>
      <c r="B9" s="95"/>
      <c r="C9" s="95"/>
      <c r="D9" s="95"/>
      <c r="E9" s="95"/>
      <c r="F9" s="95"/>
      <c r="G9" s="95"/>
      <c r="H9" s="95"/>
      <c r="I9" s="95"/>
      <c r="J9" s="95"/>
    </row>
    <row r="10" spans="1:19" ht="15.75">
      <c r="A10" s="470" t="s">
        <v>325</v>
      </c>
      <c r="B10" s="471"/>
      <c r="C10" s="471"/>
      <c r="D10" s="471"/>
      <c r="E10" s="471"/>
      <c r="F10" s="471"/>
      <c r="G10" s="471"/>
      <c r="H10" s="471"/>
      <c r="I10" s="472"/>
      <c r="J10" s="96"/>
    </row>
    <row r="11" spans="1:19" ht="15.75">
      <c r="A11" s="473" t="s">
        <v>326</v>
      </c>
      <c r="B11" s="474"/>
      <c r="C11" s="474"/>
      <c r="D11" s="474"/>
      <c r="E11" s="474"/>
      <c r="F11" s="474"/>
      <c r="G11" s="474"/>
      <c r="H11" s="474"/>
      <c r="I11" s="475"/>
      <c r="J11" s="96"/>
    </row>
    <row r="12" spans="1:19" ht="15.75">
      <c r="A12" s="97"/>
      <c r="B12" s="97"/>
      <c r="C12" s="98"/>
      <c r="D12" s="98"/>
      <c r="E12" s="98"/>
      <c r="F12" s="98"/>
      <c r="G12" s="98"/>
      <c r="H12" s="98"/>
      <c r="I12" s="98"/>
      <c r="J12" s="98"/>
    </row>
    <row r="13" spans="1:19" ht="15.75">
      <c r="A13" s="99"/>
      <c r="B13" s="476" t="s">
        <v>327</v>
      </c>
      <c r="C13" s="476"/>
      <c r="D13" s="100"/>
      <c r="E13" s="476" t="s">
        <v>328</v>
      </c>
      <c r="F13" s="476"/>
      <c r="G13" s="100"/>
      <c r="H13" s="476" t="s">
        <v>108</v>
      </c>
      <c r="I13" s="476"/>
      <c r="J13" s="100"/>
    </row>
    <row r="14" spans="1:19" ht="15.75">
      <c r="A14" s="99"/>
      <c r="B14" s="120" t="s">
        <v>329</v>
      </c>
      <c r="C14" s="121" t="s">
        <v>330</v>
      </c>
      <c r="D14" s="101"/>
      <c r="E14" s="120" t="s">
        <v>329</v>
      </c>
      <c r="F14" s="121" t="s">
        <v>330</v>
      </c>
      <c r="G14" s="101"/>
      <c r="H14" s="120" t="s">
        <v>329</v>
      </c>
      <c r="I14" s="121" t="s">
        <v>330</v>
      </c>
      <c r="J14" s="101"/>
    </row>
    <row r="15" spans="1:19" ht="15.75">
      <c r="A15" s="99"/>
      <c r="B15" s="102" t="s">
        <v>331</v>
      </c>
      <c r="C15" s="103">
        <v>0.03</v>
      </c>
      <c r="D15" s="100"/>
      <c r="E15" s="102" t="s">
        <v>331</v>
      </c>
      <c r="F15" s="103">
        <v>1.4999999999999999E-2</v>
      </c>
      <c r="G15" s="100"/>
      <c r="H15" s="102" t="s">
        <v>331</v>
      </c>
      <c r="I15" s="103">
        <v>3.4500000000000003E-2</v>
      </c>
      <c r="J15" s="100"/>
    </row>
    <row r="16" spans="1:19" ht="15.75">
      <c r="A16" s="99"/>
      <c r="B16" s="102" t="s">
        <v>332</v>
      </c>
      <c r="C16" s="104">
        <v>8.0000000000000002E-3</v>
      </c>
      <c r="D16" s="101"/>
      <c r="E16" s="102" t="s">
        <v>332</v>
      </c>
      <c r="F16" s="104">
        <v>3.0000000000000001E-3</v>
      </c>
      <c r="G16" s="101"/>
      <c r="H16" s="102" t="s">
        <v>332</v>
      </c>
      <c r="I16" s="104">
        <v>4.7999999999999996E-3</v>
      </c>
      <c r="J16" s="101"/>
    </row>
    <row r="17" spans="1:10" ht="15.75">
      <c r="A17" s="99"/>
      <c r="B17" s="102" t="s">
        <v>333</v>
      </c>
      <c r="C17" s="104">
        <v>9.7000000000000003E-3</v>
      </c>
      <c r="D17" s="100"/>
      <c r="E17" s="102" t="s">
        <v>333</v>
      </c>
      <c r="F17" s="104">
        <v>5.5999999999999999E-3</v>
      </c>
      <c r="G17" s="100"/>
      <c r="H17" s="102" t="s">
        <v>333</v>
      </c>
      <c r="I17" s="104">
        <v>8.5000000000000006E-3</v>
      </c>
      <c r="J17" s="100"/>
    </row>
    <row r="18" spans="1:10" ht="15.75">
      <c r="A18" s="99"/>
      <c r="B18" s="102" t="s">
        <v>334</v>
      </c>
      <c r="C18" s="104">
        <v>5.8999999999999999E-3</v>
      </c>
      <c r="D18" s="101"/>
      <c r="E18" s="102" t="s">
        <v>334</v>
      </c>
      <c r="F18" s="104">
        <v>8.5000000000000006E-3</v>
      </c>
      <c r="G18" s="101"/>
      <c r="H18" s="102" t="s">
        <v>334</v>
      </c>
      <c r="I18" s="104">
        <v>8.5000000000000006E-3</v>
      </c>
      <c r="J18" s="101"/>
    </row>
    <row r="19" spans="1:10" ht="15.75">
      <c r="A19" s="99"/>
      <c r="B19" s="102" t="s">
        <v>335</v>
      </c>
      <c r="C19" s="104">
        <v>6.1600000000000002E-2</v>
      </c>
      <c r="D19" s="100"/>
      <c r="E19" s="102" t="s">
        <v>335</v>
      </c>
      <c r="F19" s="104">
        <v>3.5000000000000003E-2</v>
      </c>
      <c r="G19" s="100"/>
      <c r="H19" s="102" t="s">
        <v>335</v>
      </c>
      <c r="I19" s="104">
        <v>5.11E-2</v>
      </c>
      <c r="J19" s="100"/>
    </row>
    <row r="20" spans="1:10" ht="15.75">
      <c r="A20" s="99"/>
      <c r="B20" s="102" t="s">
        <v>336</v>
      </c>
      <c r="C20" s="104">
        <v>0.03</v>
      </c>
      <c r="D20" s="101"/>
      <c r="E20" s="102" t="s">
        <v>336</v>
      </c>
      <c r="F20" s="104">
        <v>0.03</v>
      </c>
      <c r="G20" s="101"/>
      <c r="H20" s="102" t="s">
        <v>336</v>
      </c>
      <c r="I20" s="104">
        <v>0.03</v>
      </c>
      <c r="J20" s="101"/>
    </row>
    <row r="21" spans="1:10" ht="15.75">
      <c r="A21" s="99"/>
      <c r="B21" s="102" t="s">
        <v>337</v>
      </c>
      <c r="C21" s="104">
        <v>6.4999999999999997E-3</v>
      </c>
      <c r="D21" s="100"/>
      <c r="E21" s="102" t="s">
        <v>337</v>
      </c>
      <c r="F21" s="104">
        <v>6.4999999999999997E-3</v>
      </c>
      <c r="G21" s="100"/>
      <c r="H21" s="102" t="s">
        <v>337</v>
      </c>
      <c r="I21" s="104">
        <v>6.4999999999999997E-3</v>
      </c>
      <c r="J21" s="100"/>
    </row>
    <row r="22" spans="1:10" ht="15.75">
      <c r="A22" s="99"/>
      <c r="B22" s="102" t="s">
        <v>338</v>
      </c>
      <c r="C22" s="104">
        <v>4.4999999999999998E-2</v>
      </c>
      <c r="D22" s="101"/>
      <c r="E22" s="102" t="s">
        <v>338</v>
      </c>
      <c r="F22" s="104"/>
      <c r="G22" s="101"/>
      <c r="H22" s="102" t="s">
        <v>338</v>
      </c>
      <c r="I22" s="104">
        <v>4.4999999999999998E-2</v>
      </c>
      <c r="J22" s="101"/>
    </row>
    <row r="23" spans="1:10" ht="15.75">
      <c r="A23" s="105"/>
      <c r="B23" s="106" t="s">
        <v>97</v>
      </c>
      <c r="C23" s="104">
        <v>0.03</v>
      </c>
      <c r="D23" s="100"/>
      <c r="E23" s="106" t="s">
        <v>97</v>
      </c>
      <c r="F23" s="104"/>
      <c r="G23" s="101"/>
      <c r="H23" s="106" t="s">
        <v>97</v>
      </c>
      <c r="I23" s="104"/>
      <c r="J23" s="101"/>
    </row>
    <row r="24" spans="1:10" ht="15.75">
      <c r="A24" s="107"/>
      <c r="B24" s="108" t="s">
        <v>339</v>
      </c>
      <c r="C24" s="104">
        <f>SUM(C20:C23)</f>
        <v>0.11149999999999999</v>
      </c>
      <c r="D24" s="109"/>
      <c r="E24" s="108" t="s">
        <v>339</v>
      </c>
      <c r="F24" s="104">
        <f>F20+F21</f>
        <v>3.6499999999999998E-2</v>
      </c>
      <c r="G24" s="109"/>
      <c r="H24" s="108" t="s">
        <v>339</v>
      </c>
      <c r="I24" s="104">
        <f>SUM(I20:I23)</f>
        <v>8.1499999999999989E-2</v>
      </c>
      <c r="J24" s="109"/>
    </row>
    <row r="25" spans="1:10" ht="15.75">
      <c r="A25" s="107"/>
      <c r="B25" s="122" t="s">
        <v>340</v>
      </c>
      <c r="C25" s="123">
        <f>(((1+C15+C17+C16)*(1+C18)*(1+C19))/(1-C24))-1</f>
        <v>0.25920149250196989</v>
      </c>
      <c r="D25" s="110"/>
      <c r="E25" s="122" t="s">
        <v>340</v>
      </c>
      <c r="F25" s="123">
        <f>(((1+F15+F17+F16)*(1+F18)*(1+F19))/(1-F24))-1</f>
        <v>0.10890619719771633</v>
      </c>
      <c r="G25" s="110"/>
      <c r="H25" s="122" t="s">
        <v>340</v>
      </c>
      <c r="I25" s="123">
        <f>(((1+I15+I17+I16)*(1+I18)*(1+I19))/(1-I24))-1</f>
        <v>0.20925856497550321</v>
      </c>
      <c r="J25" s="110"/>
    </row>
    <row r="26" spans="1:10" ht="15.75">
      <c r="A26" s="107"/>
      <c r="B26" s="122" t="s">
        <v>341</v>
      </c>
      <c r="C26" s="124">
        <f>C25</f>
        <v>0.25920149250196989</v>
      </c>
      <c r="D26" s="111"/>
      <c r="E26" s="122" t="s">
        <v>341</v>
      </c>
      <c r="F26" s="124">
        <f>F25</f>
        <v>0.10890619719771633</v>
      </c>
      <c r="G26" s="111"/>
      <c r="H26" s="122" t="s">
        <v>341</v>
      </c>
      <c r="I26" s="124">
        <f>I25</f>
        <v>0.20925856497550321</v>
      </c>
      <c r="J26" s="111"/>
    </row>
    <row r="27" spans="1:10" ht="15.75">
      <c r="A27" s="107"/>
      <c r="B27" s="107"/>
      <c r="C27" s="112"/>
      <c r="D27" s="111"/>
      <c r="E27" s="111"/>
      <c r="F27" s="111"/>
      <c r="G27" s="111"/>
      <c r="H27" s="111"/>
      <c r="I27" s="111"/>
      <c r="J27" s="111"/>
    </row>
    <row r="28" spans="1:10">
      <c r="A28" s="113"/>
      <c r="B28" s="95" t="s">
        <v>342</v>
      </c>
      <c r="C28" s="113"/>
      <c r="D28" s="113"/>
      <c r="E28" s="113"/>
      <c r="F28" s="113"/>
      <c r="G28" s="113"/>
      <c r="H28" s="113"/>
      <c r="I28" s="113"/>
      <c r="J28" s="113"/>
    </row>
    <row r="29" spans="1:10">
      <c r="A29" s="113"/>
      <c r="B29" s="95"/>
      <c r="C29" s="113"/>
      <c r="D29" s="113"/>
      <c r="E29" s="113"/>
      <c r="F29" s="113"/>
      <c r="G29" s="113"/>
      <c r="H29" s="113"/>
      <c r="I29" s="113"/>
      <c r="J29" s="113"/>
    </row>
    <row r="30" spans="1:10">
      <c r="A30" s="469" t="s">
        <v>343</v>
      </c>
      <c r="B30" s="114" t="s">
        <v>344</v>
      </c>
      <c r="C30" s="115">
        <v>-1</v>
      </c>
      <c r="D30" s="469" t="s">
        <v>343</v>
      </c>
      <c r="E30" s="114" t="s">
        <v>344</v>
      </c>
      <c r="F30" s="116">
        <v>-1</v>
      </c>
      <c r="G30" s="469" t="s">
        <v>343</v>
      </c>
      <c r="H30" s="114" t="s">
        <v>344</v>
      </c>
      <c r="I30" s="116">
        <v>-1</v>
      </c>
      <c r="J30" s="117"/>
    </row>
    <row r="31" spans="1:10">
      <c r="A31" s="469"/>
      <c r="B31" s="118" t="s">
        <v>345</v>
      </c>
      <c r="C31" s="119"/>
      <c r="D31" s="469"/>
      <c r="E31" s="118" t="s">
        <v>345</v>
      </c>
      <c r="F31" s="118"/>
      <c r="G31" s="469"/>
      <c r="H31" s="118" t="s">
        <v>345</v>
      </c>
      <c r="I31" s="117"/>
      <c r="J31" s="117"/>
    </row>
  </sheetData>
  <mergeCells count="21">
    <mergeCell ref="A30:A31"/>
    <mergeCell ref="D30:D31"/>
    <mergeCell ref="G30:G31"/>
    <mergeCell ref="A7:C7"/>
    <mergeCell ref="D7:I7"/>
    <mergeCell ref="A8:C8"/>
    <mergeCell ref="D8:I8"/>
    <mergeCell ref="A10:I10"/>
    <mergeCell ref="A11:I11"/>
    <mergeCell ref="B13:C13"/>
    <mergeCell ref="E13:F13"/>
    <mergeCell ref="H13:I13"/>
    <mergeCell ref="L8:O8"/>
    <mergeCell ref="P8:S8"/>
    <mergeCell ref="A1:I2"/>
    <mergeCell ref="A3:C3"/>
    <mergeCell ref="D3:I3"/>
    <mergeCell ref="A4:C4"/>
    <mergeCell ref="D4:I4"/>
    <mergeCell ref="A5:C6"/>
    <mergeCell ref="D5:I6"/>
  </mergeCells>
  <pageMargins left="0.511811024" right="0.511811024" top="0.78740157499999996" bottom="0.78740157499999996" header="0.31496062000000002" footer="0.31496062000000002"/>
  <pageSetup paperSize="9" scale="82" orientation="landscape" horizontalDpi="200" verticalDpi="2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19</vt:i4>
      </vt:variant>
    </vt:vector>
  </HeadingPairs>
  <TitlesOfParts>
    <vt:vector size="33" baseType="lpstr">
      <vt:lpstr>Situacao convenio</vt:lpstr>
      <vt:lpstr>RESUMO</vt:lpstr>
      <vt:lpstr>02 QUARTOS TP 01</vt:lpstr>
      <vt:lpstr>MC 2 QUARTOS TP 1 </vt:lpstr>
      <vt:lpstr>02 QUARTOS TP 04</vt:lpstr>
      <vt:lpstr>MC 2 QUARTOS TP4</vt:lpstr>
      <vt:lpstr>CREUZA TP 04 </vt:lpstr>
      <vt:lpstr>MC CREUZA TP4</vt:lpstr>
      <vt:lpstr>MARIA APARECIDA TP 04 </vt:lpstr>
      <vt:lpstr>MC MARIA APARECIDA TP4 </vt:lpstr>
      <vt:lpstr>Comp Aberta</vt:lpstr>
      <vt:lpstr>Comp Preços</vt:lpstr>
      <vt:lpstr>CRONOGRAMA</vt:lpstr>
      <vt:lpstr>BDIs</vt:lpstr>
      <vt:lpstr>'02 QUARTOS TP 01'!Area_de_impressao</vt:lpstr>
      <vt:lpstr>'02 QUARTOS TP 04'!Area_de_impressao</vt:lpstr>
      <vt:lpstr>BDIs!Area_de_impressao</vt:lpstr>
      <vt:lpstr>'Comp Aberta'!Area_de_impressao</vt:lpstr>
      <vt:lpstr>'Comp Preços'!Area_de_impressao</vt:lpstr>
      <vt:lpstr>'CREUZA TP 04 '!Area_de_impressao</vt:lpstr>
      <vt:lpstr>CRONOGRAMA!Area_de_impressao</vt:lpstr>
      <vt:lpstr>'MARIA APARECIDA TP 04 '!Area_de_impressao</vt:lpstr>
      <vt:lpstr>'MC 2 QUARTOS TP 1 '!Area_de_impressao</vt:lpstr>
      <vt:lpstr>'MC 2 QUARTOS TP4'!Area_de_impressao</vt:lpstr>
      <vt:lpstr>'MC CREUZA TP4'!Area_de_impressao</vt:lpstr>
      <vt:lpstr>'MC MARIA APARECIDA TP4 '!Area_de_impressao</vt:lpstr>
      <vt:lpstr>RESUMO!Area_de_impressao</vt:lpstr>
      <vt:lpstr>'Situacao convenio'!Area_de_impressao</vt:lpstr>
      <vt:lpstr>'02 QUARTOS TP 01'!Titulos_de_impressao</vt:lpstr>
      <vt:lpstr>'02 QUARTOS TP 04'!Titulos_de_impressao</vt:lpstr>
      <vt:lpstr>'CREUZA TP 04 '!Titulos_de_impressao</vt:lpstr>
      <vt:lpstr>'MARIA APARECIDA TP 04 '!Titulos_de_impressao</vt:lpstr>
      <vt:lpstr>RESUMO!Titulos_de_impressao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Dutra</dc:creator>
  <cp:lastModifiedBy>Jose Luis</cp:lastModifiedBy>
  <cp:lastPrinted>2021-09-22T13:27:09Z</cp:lastPrinted>
  <dcterms:created xsi:type="dcterms:W3CDTF">2011-11-04T14:13:48Z</dcterms:created>
  <dcterms:modified xsi:type="dcterms:W3CDTF">2021-10-01T19:00:50Z</dcterms:modified>
</cp:coreProperties>
</file>