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28" yWindow="65428" windowWidth="23256" windowHeight="12576" tabRatio="783" activeTab="4"/>
  </bookViews>
  <sheets>
    <sheet name="PLANILHA" sheetId="55" r:id="rId1"/>
    <sheet name="MC" sheetId="62" r:id="rId2"/>
    <sheet name="COMPOSIÇÃO " sheetId="60" r:id="rId3"/>
    <sheet name="CRONOGRAMA" sheetId="23" r:id="rId4"/>
    <sheet name="BDI" sheetId="58" r:id="rId5"/>
    <sheet name="ENCARGOS SOCIAIS" sheetId="59" r:id="rId6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3">'CRONOGRAMA'!$A$3:$H$17</definedName>
    <definedName name="_xlnm.Print_Area" localSheetId="0">'PLANILHA'!$A$4:$I$32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</workbook>
</file>

<file path=xl/sharedStrings.xml><?xml version="1.0" encoding="utf-8"?>
<sst xmlns="http://schemas.openxmlformats.org/spreadsheetml/2006/main" count="419" uniqueCount="247">
  <si>
    <t>ITEM</t>
  </si>
  <si>
    <t>m</t>
  </si>
  <si>
    <t>un</t>
  </si>
  <si>
    <t>m²</t>
  </si>
  <si>
    <t>1.1</t>
  </si>
  <si>
    <t>1.2</t>
  </si>
  <si>
    <t>2.1</t>
  </si>
  <si>
    <t>2.2</t>
  </si>
  <si>
    <t>2.3</t>
  </si>
  <si>
    <t>DESCRIÇÃO DOS SERVIÇOS</t>
  </si>
  <si>
    <t>VALOR (R$)</t>
  </si>
  <si>
    <t xml:space="preserve">SERVIÇOS PRELIMINARES </t>
  </si>
  <si>
    <t>m³</t>
  </si>
  <si>
    <t>1.3</t>
  </si>
  <si>
    <t>2.4</t>
  </si>
  <si>
    <t>SINAPI</t>
  </si>
  <si>
    <t>% ITEM</t>
  </si>
  <si>
    <t>CÓDIGO</t>
  </si>
  <si>
    <t>FONTE</t>
  </si>
  <si>
    <t>kg</t>
  </si>
  <si>
    <t>UNID</t>
  </si>
  <si>
    <t>QUANT</t>
  </si>
  <si>
    <t>PREÇO UNIT (COM BDI)</t>
  </si>
  <si>
    <t>1.</t>
  </si>
  <si>
    <t>2.</t>
  </si>
  <si>
    <t>3.</t>
  </si>
  <si>
    <t>CRONOGRAMA FÍSICO FINANCEIRO</t>
  </si>
  <si>
    <t>OBRA:</t>
  </si>
  <si>
    <t>MUNICÍPIO:</t>
  </si>
  <si>
    <t>VERDEJANTE-PE</t>
  </si>
  <si>
    <t>ENDEREÇO:</t>
  </si>
  <si>
    <t>BDI:</t>
  </si>
  <si>
    <t>DATA:</t>
  </si>
  <si>
    <t>VALOR TOTAL:</t>
  </si>
  <si>
    <t>PREÇO-BASE:</t>
  </si>
  <si>
    <t>VALORES TOTAIS</t>
  </si>
  <si>
    <t>M</t>
  </si>
  <si>
    <t>ISS</t>
  </si>
  <si>
    <r>
      <rPr>
        <b/>
        <sz val="12"/>
        <rFont val="Arial"/>
        <family val="2"/>
      </rPr>
      <t>COMPOSIÇÃO DE ENCARGOS SOCIAIS</t>
    </r>
  </si>
  <si>
    <r>
      <rPr>
        <b/>
        <sz val="11"/>
        <rFont val="Calibri"/>
        <family val="2"/>
      </rPr>
      <t>GRUPO A</t>
    </r>
  </si>
  <si>
    <r>
      <rPr>
        <b/>
        <sz val="10"/>
        <rFont val="Arial"/>
        <family val="2"/>
      </rPr>
      <t>GRUPO</t>
    </r>
  </si>
  <si>
    <r>
      <rPr>
        <b/>
        <sz val="10"/>
        <rFont val="Arial"/>
        <family val="2"/>
      </rPr>
      <t>DESCRIÇÃO</t>
    </r>
  </si>
  <si>
    <t>HORISTA</t>
  </si>
  <si>
    <t>MENSALISTA</t>
  </si>
  <si>
    <r>
      <rPr>
        <b/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</si>
  <si>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</si>
  <si>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b/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</si>
  <si>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</si>
  <si>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b/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</si>
  <si>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</si>
  <si>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b/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</si>
  <si>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</si>
  <si>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b/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</si>
  <si>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</si>
  <si>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b/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</si>
  <si>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</si>
  <si>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b/>
        <sz val="10"/>
        <rFont val="Arial"/>
        <family val="2"/>
      </rPr>
      <t>A7</t>
    </r>
  </si>
  <si>
    <r>
      <rPr>
        <sz val="10"/>
        <rFont val="Arial"/>
        <family val="2"/>
      </rPr>
      <t>SEGURO ACIDENTE TRABALHO</t>
    </r>
  </si>
  <si>
    <r>
      <rPr>
        <b/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</si>
  <si>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</si>
  <si>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b/>
        <sz val="10"/>
        <rFont val="Arial"/>
        <family val="2"/>
      </rPr>
      <t>A9</t>
    </r>
  </si>
  <si>
    <r>
      <rPr>
        <sz val="10"/>
        <rFont val="Arial"/>
        <family val="2"/>
      </rPr>
      <t>SECONSI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</si>
  <si>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</si>
  <si>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TOTAL DOS ENCARGOS SOCIAIS BÁSICOS</t>
    </r>
  </si>
  <si>
    <r>
      <rPr>
        <b/>
        <sz val="11"/>
        <rFont val="Calibri"/>
        <family val="2"/>
      </rPr>
      <t>GRUPO B</t>
    </r>
  </si>
  <si>
    <r>
      <rPr>
        <b/>
        <sz val="10"/>
        <rFont val="Arial"/>
        <family val="2"/>
      </rPr>
      <t>B1</t>
    </r>
  </si>
  <si>
    <r>
      <rPr>
        <sz val="10"/>
        <rFont val="Arial"/>
        <family val="2"/>
      </rPr>
      <t>REPOUSO SEMANAL RENUMERADO</t>
    </r>
  </si>
  <si>
    <r>
      <rPr>
        <b/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</si>
  <si>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</si>
  <si>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b/>
        <sz val="10"/>
        <rFont val="Arial"/>
        <family val="2"/>
      </rPr>
      <t>B3</t>
    </r>
  </si>
  <si>
    <r>
      <rPr>
        <sz val="10"/>
        <rFont val="Arial"/>
        <family val="2"/>
      </rPr>
      <t>AUXÍLIO ENFERMIDADE</t>
    </r>
  </si>
  <si>
    <r>
      <rPr>
        <b/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</si>
  <si>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</si>
  <si>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b/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</si>
  <si>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</si>
  <si>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b/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</si>
  <si>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</si>
  <si>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b/>
        <sz val="10"/>
        <rFont val="Arial"/>
        <family val="2"/>
      </rPr>
      <t>B7</t>
    </r>
  </si>
  <si>
    <r>
      <rPr>
        <sz val="10"/>
        <rFont val="Arial"/>
        <family val="2"/>
      </rPr>
      <t>DIAS DE CHUVA</t>
    </r>
  </si>
  <si>
    <r>
      <rPr>
        <b/>
        <sz val="10"/>
        <rFont val="Arial"/>
        <family val="2"/>
      </rPr>
      <t>B8</t>
    </r>
  </si>
  <si>
    <r>
      <rPr>
        <sz val="10"/>
        <rFont val="Arial"/>
        <family val="2"/>
      </rPr>
      <t>AUXILIO ACIDENTE DO TRABALHO</t>
    </r>
  </si>
  <si>
    <r>
      <rPr>
        <b/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</si>
  <si>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</si>
  <si>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b/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</si>
  <si>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</si>
  <si>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</si>
  <si>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TOTAL DOS ENCARGOS SOCIAIS QUE RECEBEM INCIDENCIA DE A</t>
    </r>
  </si>
  <si>
    <r>
      <rPr>
        <b/>
        <sz val="11"/>
        <rFont val="Calibri"/>
        <family val="2"/>
      </rPr>
      <t>GRUPO C</t>
    </r>
  </si>
  <si>
    <r>
      <rPr>
        <b/>
        <sz val="10"/>
        <rFont val="Arial"/>
        <family val="2"/>
      </rPr>
      <t>C1</t>
    </r>
  </si>
  <si>
    <r>
      <rPr>
        <sz val="10"/>
        <rFont val="Arial"/>
        <family val="2"/>
      </rPr>
      <t>AVISO PREVIO INDENIZADO</t>
    </r>
  </si>
  <si>
    <r>
      <rPr>
        <b/>
        <sz val="10"/>
        <rFont val="Arial"/>
        <family val="2"/>
      </rPr>
      <t>C2</t>
    </r>
  </si>
  <si>
    <r>
      <rPr>
        <sz val="10"/>
        <rFont val="Arial"/>
        <family val="2"/>
      </rPr>
      <t>AVISO PREVIO TRABALHADO</t>
    </r>
  </si>
  <si>
    <r>
      <rPr>
        <b/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</si>
  <si>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</si>
  <si>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b/>
        <sz val="10"/>
        <rFont val="Arial"/>
        <family val="2"/>
      </rPr>
      <t>C4</t>
    </r>
  </si>
  <si>
    <r>
      <rPr>
        <sz val="10"/>
        <rFont val="Arial"/>
        <family val="2"/>
      </rPr>
      <t>DEPOSITO RESCISÃO SEM JUSTA CAUSA</t>
    </r>
  </si>
  <si>
    <r>
      <rPr>
        <b/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</si>
  <si>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</si>
  <si>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</si>
  <si>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TOTAL DOS ENCARGOS SOCIAIS QUE NÃO RECEBEM INCIDÊNCIA DE A</t>
    </r>
  </si>
  <si>
    <r>
      <rPr>
        <b/>
        <sz val="11"/>
        <rFont val="Calibri"/>
        <family val="2"/>
      </rPr>
      <t>GRUPO D</t>
    </r>
  </si>
  <si>
    <r>
      <rPr>
        <b/>
        <sz val="10"/>
        <rFont val="Arial"/>
        <family val="2"/>
      </rPr>
      <t>D1</t>
    </r>
  </si>
  <si>
    <r>
      <rPr>
        <sz val="10"/>
        <rFont val="Arial"/>
        <family val="2"/>
      </rPr>
      <t>REINCIDENCIA DE GRUPO A SOBRE GRUPO B</t>
    </r>
  </si>
  <si>
    <r>
      <rPr>
        <b/>
        <sz val="10"/>
        <rFont val="Arial"/>
        <family val="2"/>
      </rPr>
      <t>D2</t>
    </r>
  </si>
  <si>
    <r>
      <rPr>
        <sz val="10"/>
        <rFont val="Arial"/>
        <family val="2"/>
      </rPr>
      <t xml:space="preserve">REINCIDENCIA DE GRUPO A SOBRE AVISO PRÉVIO TRABALHADO E
</t>
    </r>
    <r>
      <rPr>
        <sz val="10"/>
        <rFont val="Arial"/>
        <family val="2"/>
      </rPr>
      <t>REINCIDENCIA DO FGTS SOBRE AVISO PRÉVIO IDENIZADO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</si>
  <si>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</si>
  <si>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TOTAL DE REINCIDENCIA DE UM GRUPO SOBRE OUTRO</t>
    </r>
  </si>
  <si>
    <r>
      <rPr>
        <b/>
        <sz val="11"/>
        <rFont val="Arial"/>
        <family val="2"/>
      </rPr>
      <t>TOTAL DE ENCARGOS SOCIAIS</t>
    </r>
  </si>
  <si>
    <t>Planilha de 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</si>
  <si>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</si>
  <si>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</si>
  <si>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</si>
  <si>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</si>
  <si>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</si>
  <si>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</si>
  <si>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</si>
  <si>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Seguros, riscos e garantia</t>
  </si>
  <si>
    <t>a2</t>
  </si>
  <si>
    <t>Administração Central</t>
  </si>
  <si>
    <t>a3</t>
  </si>
  <si>
    <t>Despesas Financeiras</t>
  </si>
  <si>
    <t>a4</t>
  </si>
  <si>
    <t>Lucro</t>
  </si>
  <si>
    <t>Grupo B</t>
  </si>
  <si>
    <t>% em relação ao valor total VT</t>
  </si>
  <si>
    <t>B1</t>
  </si>
  <si>
    <t>Tributos</t>
  </si>
  <si>
    <t>Pis</t>
  </si>
  <si>
    <t>Cofins</t>
  </si>
  <si>
    <t>CPRB</t>
  </si>
  <si>
    <t>BDI</t>
  </si>
  <si>
    <t>BDI = (((1/(1-B1))*(1+a1)*(1+a2)*(1+a3)*(1+a4))-1)*100</t>
  </si>
  <si>
    <t>PASSAGEM MOLHADA - NOGUEIRA</t>
  </si>
  <si>
    <t>PREÇO UNIT (SEM BDI)</t>
  </si>
  <si>
    <t>LIMPEZA MANUAL DE VEGETAÇÃO EM TERRENO COM ENXADA.AF_05/2018</t>
  </si>
  <si>
    <t xml:space="preserve"> LOCACAO CONVENCIONAL DE OBRA, UTILIZANDO GABARITO DE TÁBUAS CORRIDAS PONTALETADAS A CADA 2,00M - 2 UTILIZAÇÕES. AF_10/2018</t>
  </si>
  <si>
    <t>EXECUÇÃO DE DEPÓSITO EM CANTEIRO DE OBRA EM CHAPA DE MADEIRA COMPENSADA, NÃO INCLUSO MOBILIÁRIO. AF_04/2016</t>
  </si>
  <si>
    <t xml:space="preserve"> PLACA DE OBRA (PARA CONSTRUCAO CIVIL) EM CHAPA GALVANIZADA *N. 22*, ADESIVADA.</t>
  </si>
  <si>
    <t>PREPARO DE FUNDO DE VALA COM LARGURA MENOR QUE 1,5 M (ACERTO DO SOLO NATURAL). AF_08/2020</t>
  </si>
  <si>
    <t>ESPALHAMENTO DE MATERIAL COM TRATOR DE ESTEIRAS. AF_11/2019</t>
  </si>
  <si>
    <t>2.5</t>
  </si>
  <si>
    <t>2.6</t>
  </si>
  <si>
    <t>CONCRETO CICLOPICO FCK=10MPA 30% PEDRA DE MAO INCLUSIVE LANCAMENTO</t>
  </si>
  <si>
    <t>SINALIZAÇÃO COM FITA FIXADA EM CONE PLÁSTICO, INCLUINDO CONE. AF_11/2017</t>
  </si>
  <si>
    <t>TUBO DE CONCRETO PARA REDES COLETORAS DE ÁGUAS PLUVIAIS, DIÂMETRO DE 1,000 MM, JUNTA RÍGIDA, INSTALADO EM LOCAL COM ALTO NÍVEL DE INTERFERÊNCIAS - FORNECIMENTO E ASSENTAMENTO. AF_12/2015</t>
  </si>
  <si>
    <t>ARMAÇÃO DE LAJE DE UMA ESTRUTURA CONVENCIONAL DE CONCRETO ARMADO EM UMA EDIFICAÇÃO TÉRREA OU SOBRADO UTILIZANDO AÇO CA-50 DE 6,3 MM - MONTAGEM. AF_12/2015</t>
  </si>
  <si>
    <t>ARMAÇÃO DE LAJE DE UMA ESTRUTURA CONVENCIONAL DE CONCRETO ARMADO EM UMA EDIFICAÇÃO TÉRREA OU SOBRADO UTILIZANDO AÇO CA-50 DE 10,0 MM - MONTAGEM. AF_12/2015</t>
  </si>
  <si>
    <t>CONCRETAGEM DE BLOCOS DE COROAMENTO E VIGAS BALDRAME, FCK 30 MPA, COM USO DE JERICA LANÇAMENTO, ADENSAMENTO E ACABAMENTO. AF_06/2017</t>
  </si>
  <si>
    <t>ATERRO MECANIZADO DE VALA COM ESCAVADEIRA HIDRÁULICA (CAPACIDADE DA CAÇAMBA: 0,8 M³ / POTÊNCIA: 111 HP), LARGURA DE 1,5 A 2,5 M, PROFUNDIDADE ATÉ 1,5 M, COM AREIA PARA ATERRO. AF_05/2016</t>
  </si>
  <si>
    <t xml:space="preserve">MONTAGEM E DESMONTAGEM DE FÔRMA DE VIGA, ESCORAMENTO COM PONTALETE </t>
  </si>
  <si>
    <t xml:space="preserve">TUBO PVC SERIE NORMAL, DN 100 MM, PARA ESGOTO PREDIAL (NBR 5688) </t>
  </si>
  <si>
    <t>APLICAÇÃO MANUAL DE PINTURA COM TINTA LÁTEX ACRÍLICA EM PAREDES, DUAS DEMÃOS. AF_06/2014</t>
  </si>
  <si>
    <t>h</t>
  </si>
  <si>
    <t xml:space="preserve">PEDREIRO COM ENCARGOS COMPLEMENTARES </t>
  </si>
  <si>
    <t xml:space="preserve">SERVENTE COM ENCARGOS COMPLEMENTARES </t>
  </si>
  <si>
    <t>COMP 01</t>
  </si>
  <si>
    <t xml:space="preserve">MONTAGEM E INSTALAÇÃO BALIZA EM TUBO DE PVC COM CONCRETO NA ARMADO </t>
  </si>
  <si>
    <t>UND</t>
  </si>
  <si>
    <t>TRELICA NERVURADA (ESPACADOR), ALTURA = 120,0 MM, DIAMETRO DOS BANZOS M 4,93
INFERIORES E SUPERIOR = 6,0 MM, DIAMETRO DA DIAGONAL = 4,2 MM</t>
  </si>
  <si>
    <t>ARMAÇÃO DE PILAR OU VIGA DE UMA ESTRUTURA CONVENCIONAL DE CONCRETO ARMADO EM UMA EDIFICAÇÃO TÉRREA OU SOBRADO UTILIZANDO AÇO CA-50 DE 10,0 MM - MONTAGEM. AF_12/2015</t>
  </si>
  <si>
    <t>PREÇO UNIT</t>
  </si>
  <si>
    <t>TOTAL</t>
  </si>
  <si>
    <t>QUANT.</t>
  </si>
  <si>
    <t>4.1</t>
  </si>
  <si>
    <t xml:space="preserve">ESTRUTURAS DE CONCRETO E DRENAGEM </t>
  </si>
  <si>
    <t>4.2</t>
  </si>
  <si>
    <t>4.3</t>
  </si>
  <si>
    <t>3.1</t>
  </si>
  <si>
    <t>3.2</t>
  </si>
  <si>
    <t>3.7</t>
  </si>
  <si>
    <t>3.4</t>
  </si>
  <si>
    <t>3.3</t>
  </si>
  <si>
    <t>3.5</t>
  </si>
  <si>
    <t>3.6</t>
  </si>
  <si>
    <t>3.8</t>
  </si>
  <si>
    <t>2.7</t>
  </si>
  <si>
    <t>2.8</t>
  </si>
  <si>
    <t>MOVIMENTO DE TERRAS  E ALVENARIA DE PEDRA</t>
  </si>
  <si>
    <t>ARMAÇÃO DE PILAR OU VIGA DE UMA ESTRUTURA CONVENCIONAL DE CONCRETO ARMADO EM UMA EDIFICAÇÃO TÉRREA OU SOBRADO UTILIZANDO AÇO CA-50 DE 6,3 MM - MONTAGEM. AF_12/2015</t>
  </si>
  <si>
    <t>COMP.</t>
  </si>
  <si>
    <t>LARG.</t>
  </si>
  <si>
    <t>TAXA</t>
  </si>
  <si>
    <t>LATERAL DIREITA</t>
  </si>
  <si>
    <t>LATERAL ESQUERDA</t>
  </si>
  <si>
    <t>MANINHA EM CONCRETO</t>
  </si>
  <si>
    <t xml:space="preserve">SERVIÇOS FINAIS </t>
  </si>
  <si>
    <t>CERCA COM MOURÕES DE MADEIRA ROLIÇA, DIÂMETRO 11 CM, ESPAÇAMENTO DE 2,5 M, ALTURA LIVRE DE 1,7 M, CRAVADOS 0,5 M, COM 5 FIOS DE ARAME DE AÇO OVALADO 15X17 - FORNECIMENTO E INSTALAÇÃO. AF_05/2020</t>
  </si>
  <si>
    <t>ALTUR.</t>
  </si>
  <si>
    <t>PLACA</t>
  </si>
  <si>
    <t>BARRACÃO DE OBRA</t>
  </si>
  <si>
    <t>LADO DIREITO</t>
  </si>
  <si>
    <t>LADO ESQUERDO</t>
  </si>
  <si>
    <t>CABECEIRA 01</t>
  </si>
  <si>
    <t>CABECEIRA02</t>
  </si>
  <si>
    <t>PROPRIEDADE LADO DIREITO</t>
  </si>
  <si>
    <t>PROPRIEDADE LADO ESQUERDO</t>
  </si>
  <si>
    <t>ÁREA DE EXECUÇÃO DA PASSAGEM</t>
  </si>
  <si>
    <t>BUEIROS</t>
  </si>
  <si>
    <t xml:space="preserve">REATERRO MANUAL APILOADO COM SOQUETE. AF_10/2017 </t>
  </si>
  <si>
    <t>VALAS PARA ALVENARIA DE PEDRA</t>
  </si>
  <si>
    <t>AREA DAS MANILHAS</t>
  </si>
  <si>
    <t>LASTRO DE CONCRETO MAGRO, APLICADO EM PISOS OU RADIERS. AF 08/2017</t>
  </si>
  <si>
    <t>VALA DIREITA</t>
  </si>
  <si>
    <t>VALA ESQUERDA</t>
  </si>
  <si>
    <t>MEMÓRIA DE CALCULO</t>
  </si>
  <si>
    <t>CABECEIRA 02</t>
  </si>
  <si>
    <t>ALVENARIA DE PEDRA-CABECEIRA 01</t>
  </si>
  <si>
    <t>ALVENARIA DE PEDRA-CABECEIRA 02</t>
  </si>
  <si>
    <t>ALVENARIA DE PEDRA-CENTRO</t>
  </si>
  <si>
    <t>und</t>
  </si>
  <si>
    <t>VOLUME</t>
  </si>
  <si>
    <t>VOLUME DE TERRA</t>
  </si>
  <si>
    <t xml:space="preserve"> PASSAGEM MOLHADA - NOGUEIRA</t>
  </si>
  <si>
    <t>FORMA LAJE</t>
  </si>
  <si>
    <t>FORMA VIGA 01</t>
  </si>
  <si>
    <t>FORMA VIGA 02</t>
  </si>
  <si>
    <t xml:space="preserve">CONCRETAGEM LAJE </t>
  </si>
  <si>
    <t>CONCRETAGEM VIGA 01</t>
  </si>
  <si>
    <t>CONCRETAGEM VIGA 02</t>
  </si>
  <si>
    <t>ARMADURA TRANSV. LAJE</t>
  </si>
  <si>
    <t>ARMADURA LONG. LAJE</t>
  </si>
  <si>
    <t>ARMADURA TRANSV. VIGA</t>
  </si>
  <si>
    <t>ARMADURA LONG. VIGA</t>
  </si>
  <si>
    <t>LASTRO DE CONCRETO MAGRO, APLICADO EM PISOS OU RADIERS. AF_08/2017</t>
  </si>
  <si>
    <t xml:space="preserve"> 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</si>
  <si>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 xml:space="preserve">DESCONTO VOLUME DO TUBO </t>
  </si>
  <si>
    <t>BASE DO BUEIRO  1 E 2</t>
  </si>
  <si>
    <t>REATERRO VALA DIREITA -ALVEANRIA DE PEDRA</t>
  </si>
  <si>
    <t>REATERRO VALA ESQUERDA - ALVENARIA DE PEDRA</t>
  </si>
  <si>
    <t xml:space="preserve">VOLUMES ESCAVADO </t>
  </si>
  <si>
    <t>ATERRO</t>
  </si>
  <si>
    <t xml:space="preserve">BOTA FORA + EMPOLAMENTO </t>
  </si>
  <si>
    <t>X</t>
  </si>
  <si>
    <t>SEINFRA</t>
  </si>
  <si>
    <t>C3447</t>
  </si>
  <si>
    <t xml:space="preserve">LIMPEZA DE PISO EM ÁREA URBANIZADA </t>
  </si>
  <si>
    <t xml:space="preserve"> JUNTA DE DILATAÇÃO À BASE DE MASTIQUE (1.00 x 1.00cm)</t>
  </si>
  <si>
    <t>C3732</t>
  </si>
  <si>
    <t>3.9</t>
  </si>
  <si>
    <t xml:space="preserve">LIMPEZA DE PISO </t>
  </si>
  <si>
    <t>OBRA:  PASSAGEM MOLHADA - NOGUEIRA</t>
  </si>
  <si>
    <t xml:space="preserve">SINAPI Fevereiro /2021 Desonerada / Tabela 026 - SEINFRA </t>
  </si>
  <si>
    <t>IMPORTA A PLANILHA O VALOR TOTAL DE R$ 459.475,96 (QUATROCENTOS E CINQUENTA E NOVE MIL E QUATROCENTOS E SETENTA E CINCO REAIS E NOVENTA E SEIS CENTAVOS)</t>
  </si>
  <si>
    <t>1.0</t>
  </si>
  <si>
    <t>2.0</t>
  </si>
  <si>
    <t>3.0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</si>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</sst>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R$&quot;\ #,##0.00"/>
    <numFmt numFmtId="180" formatCode="00,000,000"/>
    <numFmt numFmtId="181" formatCode="_(* #,##0.00_);_(* \(#,##0.00\);_(* \-??_);_(@_)"/>
    <numFmt numFmtId="182" formatCode="dd/mm/yy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20"/>
      <name val="Arial"/>
      <family val="2"/>
    </font>
    <font>
      <sz val="4"/>
      <color indexed="8"/>
      <name val="Arial"/>
      <family val="2"/>
    </font>
    <font>
      <b/>
      <sz val="8"/>
      <color indexed="8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7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165" fontId="8" fillId="0" borderId="0" applyBorder="0" applyProtection="0">
      <alignment/>
    </xf>
    <xf numFmtId="165" fontId="8" fillId="0" borderId="0" applyBorder="0" applyProtection="0">
      <alignment/>
    </xf>
    <xf numFmtId="0" fontId="4" fillId="0" borderId="0">
      <alignment/>
      <protection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166" fontId="9" fillId="0" borderId="0" applyBorder="0" applyProtection="0">
      <alignment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Border="0" applyProtection="0">
      <alignment/>
    </xf>
    <xf numFmtId="167" fontId="12" fillId="0" borderId="0" applyBorder="0" applyProtection="0">
      <alignment/>
    </xf>
    <xf numFmtId="164" fontId="0" fillId="0" borderId="0" applyFont="0" applyFill="0" applyBorder="0" applyAlignment="0" applyProtection="0"/>
    <xf numFmtId="165" fontId="8" fillId="0" borderId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3" fillId="0" borderId="0">
      <alignment/>
      <protection/>
    </xf>
    <xf numFmtId="168" fontId="0" fillId="0" borderId="0" applyFont="0" applyFill="0" applyBorder="0" applyAlignment="0" applyProtection="0"/>
    <xf numFmtId="169" fontId="14" fillId="0" borderId="0">
      <alignment/>
      <protection locked="0"/>
    </xf>
    <xf numFmtId="0" fontId="2" fillId="2" borderId="1" applyFill="0" applyBorder="0">
      <alignment/>
      <protection locked="0"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4" fillId="0" borderId="0">
      <alignment/>
      <protection/>
    </xf>
    <xf numFmtId="173" fontId="14" fillId="0" borderId="0">
      <alignment/>
      <protection locked="0"/>
    </xf>
    <xf numFmtId="173" fontId="14" fillId="0" borderId="0">
      <alignment/>
      <protection locked="0"/>
    </xf>
    <xf numFmtId="0" fontId="15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>
      <alignment/>
      <protection/>
    </xf>
    <xf numFmtId="0" fontId="6" fillId="4" borderId="2" applyNumberFormat="0" applyBorder="0" applyAlignment="0" applyProtection="0"/>
    <xf numFmtId="0" fontId="0" fillId="0" borderId="0">
      <alignment horizontal="centerContinuous" vertical="justify"/>
      <protection/>
    </xf>
    <xf numFmtId="0" fontId="18" fillId="0" borderId="0">
      <alignment/>
      <protection/>
    </xf>
    <xf numFmtId="44" fontId="5" fillId="0" borderId="0" applyFont="0" applyFill="0" applyBorder="0" applyAlignment="0" applyProtection="0"/>
    <xf numFmtId="174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 vertical="center" indent="12"/>
      <protection/>
    </xf>
    <xf numFmtId="0" fontId="6" fillId="0" borderId="1" applyBorder="0">
      <alignment horizontal="left" vertical="center" wrapText="1" indent="2"/>
      <protection locked="0"/>
    </xf>
    <xf numFmtId="0" fontId="6" fillId="0" borderId="1" applyBorder="0">
      <alignment horizontal="left" vertical="center" wrapText="1" indent="3"/>
      <protection locked="0"/>
    </xf>
    <xf numFmtId="10" fontId="0" fillId="0" borderId="0" applyFont="0" applyFill="0" applyBorder="0" applyAlignment="0" applyProtection="0"/>
    <xf numFmtId="175" fontId="14" fillId="0" borderId="0">
      <alignment/>
      <protection locked="0"/>
    </xf>
    <xf numFmtId="175" fontId="14" fillId="0" borderId="0">
      <alignment/>
      <protection locked="0"/>
    </xf>
    <xf numFmtId="176" fontId="14" fillId="0" borderId="0">
      <alignment/>
      <protection locked="0"/>
    </xf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177" fontId="22" fillId="0" borderId="0">
      <alignment/>
      <protection locked="0"/>
    </xf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181" fontId="0" fillId="0" borderId="0" applyFill="0" applyBorder="0" applyAlignment="0" applyProtection="0"/>
  </cellStyleXfs>
  <cellXfs count="354">
    <xf numFmtId="0" fontId="0" fillId="0" borderId="0" xfId="0"/>
    <xf numFmtId="0" fontId="0" fillId="0" borderId="0" xfId="31">
      <alignment/>
      <protection/>
    </xf>
    <xf numFmtId="164" fontId="0" fillId="0" borderId="0" xfId="44" applyFont="1"/>
    <xf numFmtId="164" fontId="25" fillId="0" borderId="0" xfId="47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2" xfId="31" applyFont="1" applyFill="1" applyBorder="1" applyAlignment="1">
      <alignment horizontal="center" vertical="center"/>
      <protection/>
    </xf>
    <xf numFmtId="0" fontId="25" fillId="0" borderId="2" xfId="885" applyFont="1" applyFill="1" applyBorder="1" applyAlignment="1">
      <alignment horizontal="center" vertical="center"/>
      <protection/>
    </xf>
    <xf numFmtId="0" fontId="25" fillId="0" borderId="3" xfId="0" applyFont="1" applyBorder="1" applyAlignment="1">
      <alignment horizontal="center" vertical="center"/>
    </xf>
    <xf numFmtId="0" fontId="25" fillId="0" borderId="2" xfId="31" applyFont="1" applyFill="1" applyBorder="1" applyAlignment="1">
      <alignment horizontal="left" vertical="center" wrapText="1"/>
      <protection/>
    </xf>
    <xf numFmtId="0" fontId="25" fillId="0" borderId="2" xfId="31" applyFont="1" applyFill="1" applyBorder="1" applyAlignment="1">
      <alignment horizontal="center" vertical="center" wrapText="1"/>
      <protection/>
    </xf>
    <xf numFmtId="0" fontId="25" fillId="0" borderId="2" xfId="330" applyFont="1" applyFill="1" applyBorder="1" applyAlignment="1">
      <alignment horizontal="center" vertical="center"/>
      <protection/>
    </xf>
    <xf numFmtId="0" fontId="25" fillId="0" borderId="2" xfId="326" applyFont="1" applyFill="1" applyBorder="1" applyAlignment="1">
      <alignment horizontal="center" vertical="center" wrapText="1"/>
      <protection/>
    </xf>
    <xf numFmtId="0" fontId="25" fillId="5" borderId="2" xfId="31" applyFont="1" applyFill="1" applyBorder="1" applyAlignment="1">
      <alignment horizontal="center" vertical="center"/>
      <protection/>
    </xf>
    <xf numFmtId="0" fontId="25" fillId="0" borderId="4" xfId="0" applyFont="1" applyBorder="1" applyAlignment="1">
      <alignment horizontal="center" vertical="center"/>
    </xf>
    <xf numFmtId="164" fontId="25" fillId="0" borderId="5" xfId="47" applyFont="1" applyFill="1" applyBorder="1" applyAlignment="1">
      <alignment vertical="center"/>
    </xf>
    <xf numFmtId="4" fontId="25" fillId="0" borderId="2" xfId="50" applyNumberFormat="1" applyFont="1" applyFill="1" applyBorder="1" applyAlignment="1">
      <alignment horizontal="right" vertical="center"/>
    </xf>
    <xf numFmtId="179" fontId="25" fillId="0" borderId="2" xfId="47" applyNumberFormat="1" applyFont="1" applyFill="1" applyBorder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5" fillId="0" borderId="2" xfId="324" applyNumberFormat="1" applyFont="1" applyFill="1" applyBorder="1" applyAlignment="1">
      <alignment horizontal="right" vertical="center"/>
    </xf>
    <xf numFmtId="0" fontId="25" fillId="0" borderId="0" xfId="0" applyFont="1"/>
    <xf numFmtId="0" fontId="25" fillId="0" borderId="0" xfId="31" applyFont="1">
      <alignment/>
      <protection/>
    </xf>
    <xf numFmtId="0" fontId="25" fillId="0" borderId="2" xfId="31" applyFont="1" applyBorder="1" applyAlignment="1">
      <alignment horizontal="center"/>
      <protection/>
    </xf>
    <xf numFmtId="0" fontId="25" fillId="0" borderId="2" xfId="31" applyFont="1" applyBorder="1">
      <alignment/>
      <protection/>
    </xf>
    <xf numFmtId="10" fontId="25" fillId="0" borderId="2" xfId="35" applyNumberFormat="1" applyFont="1" applyBorder="1" applyAlignment="1">
      <alignment horizontal="center"/>
    </xf>
    <xf numFmtId="0" fontId="25" fillId="0" borderId="2" xfId="31" applyFont="1" applyFill="1" applyBorder="1">
      <alignment/>
      <protection/>
    </xf>
    <xf numFmtId="164" fontId="25" fillId="0" borderId="2" xfId="31" applyNumberFormat="1" applyFont="1" applyBorder="1">
      <alignment/>
      <protection/>
    </xf>
    <xf numFmtId="164" fontId="25" fillId="0" borderId="0" xfId="44" applyFont="1"/>
    <xf numFmtId="164" fontId="24" fillId="6" borderId="6" xfId="44" applyFont="1" applyFill="1" applyBorder="1"/>
    <xf numFmtId="0" fontId="25" fillId="6" borderId="7" xfId="31" applyFont="1" applyFill="1" applyBorder="1">
      <alignment/>
      <protection/>
    </xf>
    <xf numFmtId="164" fontId="25" fillId="6" borderId="7" xfId="31" applyNumberFormat="1" applyFont="1" applyFill="1" applyBorder="1">
      <alignment/>
      <protection/>
    </xf>
    <xf numFmtId="10" fontId="25" fillId="0" borderId="8" xfId="35" applyNumberFormat="1" applyFont="1" applyBorder="1"/>
    <xf numFmtId="179" fontId="25" fillId="0" borderId="2" xfId="31" applyNumberFormat="1" applyFont="1" applyBorder="1" applyAlignment="1">
      <alignment horizontal="center"/>
      <protection/>
    </xf>
    <xf numFmtId="179" fontId="25" fillId="0" borderId="2" xfId="44" applyNumberFormat="1" applyFont="1" applyBorder="1" applyAlignment="1">
      <alignment horizontal="center"/>
    </xf>
    <xf numFmtId="0" fontId="24" fillId="6" borderId="9" xfId="31" applyFont="1" applyFill="1" applyBorder="1" applyAlignment="1">
      <alignment horizontal="center"/>
      <protection/>
    </xf>
    <xf numFmtId="0" fontId="2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/>
    <xf numFmtId="0" fontId="2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10" fontId="9" fillId="0" borderId="2" xfId="0" applyNumberFormat="1" applyFont="1" applyFill="1" applyBorder="1" applyAlignment="1">
      <alignment horizontal="right" vertical="top" shrinkToFit="1"/>
    </xf>
    <xf numFmtId="0" fontId="2" fillId="6" borderId="2" xfId="0" applyFont="1" applyFill="1" applyBorder="1" applyAlignment="1">
      <alignment horizontal="left" vertical="top" wrapText="1" indent="11"/>
    </xf>
    <xf numFmtId="10" fontId="27" fillId="6" borderId="2" xfId="0" applyNumberFormat="1" applyFont="1" applyFill="1" applyBorder="1" applyAlignment="1">
      <alignment horizontal="right" vertical="top" shrinkToFit="1"/>
    </xf>
    <xf numFmtId="0" fontId="26" fillId="6" borderId="2" xfId="0" applyFont="1" applyFill="1" applyBorder="1" applyAlignment="1">
      <alignment horizontal="center" vertical="top" wrapText="1"/>
    </xf>
    <xf numFmtId="10" fontId="0" fillId="0" borderId="2" xfId="1717" applyNumberFormat="1" applyFont="1" applyBorder="1"/>
    <xf numFmtId="0" fontId="2" fillId="6" borderId="2" xfId="0" applyFont="1" applyFill="1" applyBorder="1" applyAlignment="1">
      <alignment horizontal="left" vertical="top" wrapText="1" indent="3"/>
    </xf>
    <xf numFmtId="0" fontId="2" fillId="6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10" fontId="9" fillId="0" borderId="2" xfId="0" applyNumberFormat="1" applyFont="1" applyFill="1" applyBorder="1" applyAlignment="1">
      <alignment horizontal="right" vertical="center" shrinkToFit="1"/>
    </xf>
    <xf numFmtId="0" fontId="2" fillId="6" borderId="2" xfId="0" applyFont="1" applyFill="1" applyBorder="1" applyAlignment="1">
      <alignment horizontal="left" vertical="top" wrapText="1"/>
    </xf>
    <xf numFmtId="0" fontId="28" fillId="6" borderId="2" xfId="0" applyFont="1" applyFill="1" applyBorder="1" applyAlignment="1">
      <alignment horizontal="left" vertical="top" wrapText="1" indent="10"/>
    </xf>
    <xf numFmtId="10" fontId="29" fillId="6" borderId="2" xfId="0" applyNumberFormat="1" applyFont="1" applyFill="1" applyBorder="1" applyAlignment="1">
      <alignment horizontal="right" vertical="top" shrinkToFit="1"/>
    </xf>
    <xf numFmtId="0" fontId="31" fillId="0" borderId="10" xfId="0" applyFont="1" applyBorder="1" applyAlignment="1" applyProtection="1">
      <alignment/>
      <protection/>
    </xf>
    <xf numFmtId="4" fontId="32" fillId="7" borderId="11" xfId="1718" applyNumberFormat="1" applyFont="1" applyFill="1" applyBorder="1" applyAlignment="1">
      <alignment horizontal="center" vertical="distributed" wrapText="1"/>
      <protection/>
    </xf>
    <xf numFmtId="180" fontId="2" fillId="0" borderId="12" xfId="1719" applyNumberFormat="1" applyFont="1" applyFill="1" applyBorder="1" applyAlignment="1">
      <alignment horizontal="center" vertical="distributed"/>
      <protection/>
    </xf>
    <xf numFmtId="0" fontId="2" fillId="0" borderId="13" xfId="1719" applyFont="1" applyFill="1" applyBorder="1" applyAlignment="1">
      <alignment vertical="distributed" wrapText="1"/>
      <protection/>
    </xf>
    <xf numFmtId="181" fontId="2" fillId="0" borderId="14" xfId="1720" applyFont="1" applyFill="1" applyBorder="1" applyAlignment="1" applyProtection="1">
      <alignment horizontal="center" vertical="distributed"/>
      <protection/>
    </xf>
    <xf numFmtId="180" fontId="34" fillId="0" borderId="15" xfId="1719" applyNumberFormat="1" applyFont="1" applyFill="1" applyBorder="1" applyAlignment="1">
      <alignment horizontal="center" vertical="distributed"/>
      <protection/>
    </xf>
    <xf numFmtId="0" fontId="6" fillId="0" borderId="16" xfId="1719" applyFont="1" applyFill="1" applyBorder="1" applyAlignment="1">
      <alignment vertical="distributed" wrapText="1"/>
      <protection/>
    </xf>
    <xf numFmtId="181" fontId="2" fillId="0" borderId="17" xfId="1720" applyFont="1" applyFill="1" applyBorder="1" applyAlignment="1" applyProtection="1">
      <alignment horizontal="center" vertical="distributed"/>
      <protection/>
    </xf>
    <xf numFmtId="180" fontId="0" fillId="0" borderId="15" xfId="1719" applyNumberFormat="1" applyFont="1" applyFill="1" applyBorder="1" applyAlignment="1">
      <alignment horizontal="center" vertical="distributed"/>
      <protection/>
    </xf>
    <xf numFmtId="0" fontId="34" fillId="0" borderId="16" xfId="1719" applyFont="1" applyFill="1" applyBorder="1" applyAlignment="1">
      <alignment vertical="distributed" wrapText="1"/>
      <protection/>
    </xf>
    <xf numFmtId="10" fontId="34" fillId="0" borderId="17" xfId="1719" applyNumberFormat="1" applyFont="1" applyFill="1" applyBorder="1" applyAlignment="1">
      <alignment horizontal="center" vertical="distributed"/>
      <protection/>
    </xf>
    <xf numFmtId="0" fontId="0" fillId="0" borderId="17" xfId="1720" applyNumberFormat="1" applyFont="1" applyFill="1" applyBorder="1" applyAlignment="1" applyProtection="1">
      <alignment horizontal="center" vertical="distributed"/>
      <protection/>
    </xf>
    <xf numFmtId="0" fontId="6" fillId="0" borderId="15" xfId="1719" applyNumberFormat="1" applyFont="1" applyFill="1" applyBorder="1" applyAlignment="1">
      <alignment horizontal="center" vertical="distributed"/>
      <protection/>
    </xf>
    <xf numFmtId="0" fontId="6" fillId="0" borderId="16" xfId="1719" applyFont="1" applyBorder="1" applyAlignment="1">
      <alignment vertical="distributed"/>
      <protection/>
    </xf>
    <xf numFmtId="10" fontId="6" fillId="0" borderId="17" xfId="1720" applyNumberFormat="1" applyFont="1" applyFill="1" applyBorder="1" applyAlignment="1" applyProtection="1">
      <alignment horizontal="center" vertical="distributed"/>
      <protection/>
    </xf>
    <xf numFmtId="182" fontId="6" fillId="0" borderId="16" xfId="1719" applyNumberFormat="1" applyFont="1" applyFill="1" applyBorder="1" applyAlignment="1">
      <alignment vertical="distributed" wrapText="1"/>
      <protection/>
    </xf>
    <xf numFmtId="10" fontId="34" fillId="0" borderId="17" xfId="1720" applyNumberFormat="1" applyFont="1" applyFill="1" applyBorder="1" applyAlignment="1" applyProtection="1">
      <alignment horizontal="center" vertical="distributed"/>
      <protection/>
    </xf>
    <xf numFmtId="10" fontId="6" fillId="0" borderId="17" xfId="1719" applyNumberFormat="1" applyFont="1" applyFill="1" applyBorder="1" applyAlignment="1">
      <alignment horizontal="center" vertical="distributed"/>
      <protection/>
    </xf>
    <xf numFmtId="0" fontId="6" fillId="0" borderId="16" xfId="1719" applyFont="1" applyFill="1" applyBorder="1" applyAlignment="1">
      <alignment horizontal="justify" vertical="distributed" wrapText="1"/>
      <protection/>
    </xf>
    <xf numFmtId="10" fontId="35" fillId="0" borderId="17" xfId="1719" applyNumberFormat="1" applyFont="1" applyFill="1" applyBorder="1" applyAlignment="1">
      <alignment horizontal="center" vertical="distributed"/>
      <protection/>
    </xf>
    <xf numFmtId="180" fontId="0" fillId="0" borderId="18" xfId="1719" applyNumberFormat="1" applyFont="1" applyFill="1" applyBorder="1" applyAlignment="1">
      <alignment horizontal="center" vertical="distributed"/>
      <protection/>
    </xf>
    <xf numFmtId="0" fontId="0" fillId="0" borderId="19" xfId="1719" applyFont="1" applyFill="1" applyBorder="1" applyAlignment="1">
      <alignment vertical="distributed" wrapText="1"/>
      <protection/>
    </xf>
    <xf numFmtId="0" fontId="0" fillId="0" borderId="20" xfId="1719" applyNumberFormat="1" applyFont="1" applyFill="1" applyBorder="1" applyAlignment="1">
      <alignment horizontal="center" vertical="distributed"/>
      <protection/>
    </xf>
    <xf numFmtId="0" fontId="0" fillId="0" borderId="0" xfId="1718" applyFont="1" applyFill="1">
      <alignment/>
      <protection/>
    </xf>
    <xf numFmtId="0" fontId="0" fillId="0" borderId="0" xfId="1718" applyFont="1" applyFill="1" applyAlignment="1">
      <alignment wrapText="1"/>
      <protection/>
    </xf>
    <xf numFmtId="0" fontId="0" fillId="0" borderId="0" xfId="1718" applyFont="1" applyFill="1" applyAlignment="1">
      <alignment horizontal="center"/>
      <protection/>
    </xf>
    <xf numFmtId="44" fontId="25" fillId="0" borderId="0" xfId="1716" applyFont="1" applyAlignment="1">
      <alignment horizontal="right" vertical="center"/>
    </xf>
    <xf numFmtId="0" fontId="25" fillId="0" borderId="21" xfId="0" applyFont="1" applyBorder="1" applyAlignment="1">
      <alignment horizontal="center" vertical="center"/>
    </xf>
    <xf numFmtId="0" fontId="25" fillId="0" borderId="21" xfId="31" applyFont="1" applyFill="1" applyBorder="1" applyAlignment="1">
      <alignment horizontal="left" vertical="center"/>
      <protection/>
    </xf>
    <xf numFmtId="0" fontId="25" fillId="0" borderId="21" xfId="31" applyFont="1" applyFill="1" applyBorder="1" applyAlignment="1">
      <alignment horizontal="left" vertical="center" wrapText="1"/>
      <protection/>
    </xf>
    <xf numFmtId="0" fontId="25" fillId="0" borderId="21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center" vertical="center"/>
    </xf>
    <xf numFmtId="4" fontId="25" fillId="5" borderId="2" xfId="50" applyNumberFormat="1" applyFont="1" applyFill="1" applyBorder="1" applyAlignment="1">
      <alignment horizontal="right" vertical="center"/>
    </xf>
    <xf numFmtId="179" fontId="25" fillId="5" borderId="2" xfId="47" applyNumberFormat="1" applyFont="1" applyFill="1" applyBorder="1" applyAlignment="1">
      <alignment vertical="center"/>
    </xf>
    <xf numFmtId="0" fontId="25" fillId="5" borderId="2" xfId="31" applyFont="1" applyFill="1" applyBorder="1" applyAlignment="1">
      <alignment vertical="center" wrapText="1"/>
      <protection/>
    </xf>
    <xf numFmtId="0" fontId="2" fillId="0" borderId="0" xfId="0" applyFont="1"/>
    <xf numFmtId="0" fontId="0" fillId="0" borderId="2" xfId="0" applyFont="1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164" fontId="25" fillId="0" borderId="0" xfId="50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2" fontId="25" fillId="0" borderId="0" xfId="50" applyNumberFormat="1" applyFont="1" applyAlignment="1">
      <alignment horizontal="right" vertical="center"/>
    </xf>
    <xf numFmtId="4" fontId="25" fillId="0" borderId="2" xfId="5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5" borderId="0" xfId="0" applyFill="1"/>
    <xf numFmtId="0" fontId="0" fillId="0" borderId="2" xfId="31" applyFont="1" applyFill="1" applyBorder="1" applyAlignment="1">
      <alignment horizontal="left" vertical="center" wrapText="1"/>
      <protection/>
    </xf>
    <xf numFmtId="0" fontId="0" fillId="5" borderId="2" xfId="3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24" fillId="0" borderId="0" xfId="326" applyFont="1" applyFill="1" applyBorder="1" applyAlignment="1">
      <alignment horizontal="center"/>
      <protection/>
    </xf>
    <xf numFmtId="0" fontId="24" fillId="0" borderId="0" xfId="326" applyFont="1" applyFill="1" applyBorder="1" applyAlignment="1">
      <alignment horizontal="left" vertical="center"/>
      <protection/>
    </xf>
    <xf numFmtId="0" fontId="24" fillId="0" borderId="0" xfId="326" applyFont="1" applyFill="1" applyBorder="1" applyAlignment="1">
      <alignment horizontal="center" vertical="center"/>
      <protection/>
    </xf>
    <xf numFmtId="164" fontId="24" fillId="0" borderId="0" xfId="67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24" fillId="5" borderId="2" xfId="31" applyFont="1" applyFill="1" applyBorder="1" applyAlignment="1">
      <alignment vertical="center"/>
      <protection/>
    </xf>
    <xf numFmtId="0" fontId="0" fillId="0" borderId="2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0" fontId="2" fillId="0" borderId="2" xfId="3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left" vertical="center" wrapText="1"/>
    </xf>
    <xf numFmtId="0" fontId="2" fillId="0" borderId="2" xfId="326" applyFont="1" applyFill="1" applyBorder="1" applyAlignment="1">
      <alignment horizontal="center" vertical="center"/>
      <protection/>
    </xf>
    <xf numFmtId="4" fontId="0" fillId="0" borderId="2" xfId="670" applyNumberFormat="1" applyFont="1" applyFill="1" applyBorder="1" applyAlignment="1">
      <alignment horizontal="center" vertical="center"/>
    </xf>
    <xf numFmtId="4" fontId="0" fillId="5" borderId="2" xfId="670" applyNumberFormat="1" applyFont="1" applyFill="1" applyBorder="1" applyAlignment="1">
      <alignment horizontal="center" vertical="center"/>
    </xf>
    <xf numFmtId="0" fontId="2" fillId="0" borderId="2" xfId="31" applyFont="1" applyFill="1" applyBorder="1" applyAlignment="1">
      <alignment horizontal="left" vertical="center" wrapText="1"/>
      <protection/>
    </xf>
    <xf numFmtId="0" fontId="2" fillId="0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326" applyFont="1" applyFill="1" applyBorder="1" applyAlignment="1">
      <alignment horizontal="center" vertical="center"/>
      <protection/>
    </xf>
    <xf numFmtId="0" fontId="0" fillId="0" borderId="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1" xfId="326" applyFont="1" applyFill="1" applyBorder="1" applyAlignment="1">
      <alignment horizontal="center" vertical="center" wrapText="1"/>
      <protection/>
    </xf>
    <xf numFmtId="0" fontId="0" fillId="5" borderId="21" xfId="31" applyFont="1" applyFill="1" applyBorder="1" applyAlignment="1">
      <alignment vertical="center"/>
      <protection/>
    </xf>
    <xf numFmtId="0" fontId="2" fillId="0" borderId="2" xfId="31" applyFont="1" applyFill="1" applyBorder="1" applyAlignment="1">
      <alignment horizontal="center" vertical="center" wrapText="1"/>
      <protection/>
    </xf>
    <xf numFmtId="0" fontId="0" fillId="0" borderId="2" xfId="330" applyFont="1" applyFill="1" applyBorder="1" applyAlignment="1">
      <alignment horizontal="center" vertical="center"/>
      <protection/>
    </xf>
    <xf numFmtId="0" fontId="0" fillId="0" borderId="2" xfId="326" applyFont="1" applyFill="1" applyBorder="1" applyAlignment="1">
      <alignment horizontal="left" vertical="center" wrapText="1"/>
      <protection/>
    </xf>
    <xf numFmtId="0" fontId="0" fillId="0" borderId="2" xfId="326" applyFont="1" applyFill="1" applyBorder="1" applyAlignment="1">
      <alignment horizontal="center" vertical="center" wrapText="1"/>
      <protection/>
    </xf>
    <xf numFmtId="0" fontId="0" fillId="5" borderId="2" xfId="326" applyFont="1" applyFill="1" applyBorder="1" applyAlignment="1">
      <alignment horizontal="center" vertical="center"/>
      <protection/>
    </xf>
    <xf numFmtId="0" fontId="0" fillId="5" borderId="2" xfId="0" applyFont="1" applyFill="1" applyBorder="1" applyAlignment="1">
      <alignment horizontal="center" vertical="center"/>
    </xf>
    <xf numFmtId="0" fontId="0" fillId="0" borderId="2" xfId="885" applyFont="1" applyFill="1" applyBorder="1" applyAlignment="1">
      <alignment horizontal="center" vertical="center"/>
      <protection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326" applyFont="1" applyFill="1" applyBorder="1" applyAlignment="1">
      <alignment horizontal="left" vertical="center"/>
      <protection/>
    </xf>
    <xf numFmtId="0" fontId="2" fillId="5" borderId="2" xfId="31" applyFont="1" applyFill="1" applyBorder="1" applyAlignment="1">
      <alignment horizontal="center" vertical="center"/>
      <protection/>
    </xf>
    <xf numFmtId="0" fontId="2" fillId="5" borderId="21" xfId="31" applyFont="1" applyFill="1" applyBorder="1" applyAlignment="1">
      <alignment horizontal="center"/>
      <protection/>
    </xf>
    <xf numFmtId="0" fontId="2" fillId="5" borderId="2" xfId="31" applyFont="1" applyFill="1" applyBorder="1" applyAlignment="1">
      <alignment horizontal="center"/>
      <protection/>
    </xf>
    <xf numFmtId="0" fontId="2" fillId="5" borderId="21" xfId="31" applyFont="1" applyFill="1" applyBorder="1" applyAlignment="1">
      <alignment vertical="center"/>
      <protection/>
    </xf>
    <xf numFmtId="9" fontId="0" fillId="5" borderId="2" xfId="1717" applyFont="1" applyFill="1" applyBorder="1" applyAlignment="1">
      <alignment horizontal="center" vertical="center"/>
    </xf>
    <xf numFmtId="4" fontId="2" fillId="0" borderId="2" xfId="50" applyNumberFormat="1" applyFont="1" applyFill="1" applyBorder="1" applyAlignment="1">
      <alignment horizontal="center" vertical="center"/>
    </xf>
    <xf numFmtId="0" fontId="24" fillId="0" borderId="0" xfId="0" applyFont="1"/>
    <xf numFmtId="4" fontId="2" fillId="5" borderId="2" xfId="50" applyNumberFormat="1" applyFont="1" applyFill="1" applyBorder="1" applyAlignment="1">
      <alignment horizontal="center" vertical="center"/>
    </xf>
    <xf numFmtId="179" fontId="2" fillId="5" borderId="2" xfId="50" applyNumberFormat="1" applyFont="1" applyFill="1" applyBorder="1" applyAlignment="1">
      <alignment horizontal="center" vertical="center"/>
    </xf>
    <xf numFmtId="164" fontId="0" fillId="5" borderId="2" xfId="43" applyFont="1" applyFill="1" applyBorder="1" applyAlignment="1">
      <alignment horizontal="center" vertical="center"/>
    </xf>
    <xf numFmtId="4" fontId="0" fillId="0" borderId="2" xfId="50" applyNumberFormat="1" applyFont="1" applyFill="1" applyBorder="1" applyAlignment="1">
      <alignment horizontal="center" vertical="center"/>
    </xf>
    <xf numFmtId="164" fontId="0" fillId="0" borderId="2" xfId="43" applyFont="1" applyFill="1" applyBorder="1" applyAlignment="1">
      <alignment horizontal="center" vertical="center"/>
    </xf>
    <xf numFmtId="4" fontId="0" fillId="0" borderId="2" xfId="324" applyNumberFormat="1" applyFont="1" applyFill="1" applyBorder="1" applyAlignment="1">
      <alignment horizontal="center" vertical="center"/>
    </xf>
    <xf numFmtId="164" fontId="0" fillId="0" borderId="2" xfId="43" applyFont="1" applyBorder="1" applyAlignment="1">
      <alignment horizontal="center" vertical="center"/>
    </xf>
    <xf numFmtId="164" fontId="2" fillId="0" borderId="2" xfId="43" applyFont="1" applyBorder="1" applyAlignment="1">
      <alignment horizontal="center" vertical="center"/>
    </xf>
    <xf numFmtId="164" fontId="0" fillId="0" borderId="0" xfId="43" applyFont="1" applyAlignment="1">
      <alignment horizontal="center" vertical="center"/>
    </xf>
    <xf numFmtId="164" fontId="0" fillId="0" borderId="24" xfId="43" applyFont="1" applyBorder="1" applyAlignment="1">
      <alignment horizontal="center" vertical="center"/>
    </xf>
    <xf numFmtId="164" fontId="0" fillId="0" borderId="0" xfId="43" applyFont="1" applyBorder="1" applyAlignment="1">
      <alignment horizontal="center" vertical="center"/>
    </xf>
    <xf numFmtId="164" fontId="0" fillId="0" borderId="5" xfId="43" applyFont="1" applyBorder="1" applyAlignment="1">
      <alignment horizontal="center" vertical="center"/>
    </xf>
    <xf numFmtId="164" fontId="0" fillId="0" borderId="0" xfId="43" applyFont="1" applyAlignment="1">
      <alignment horizontal="center" vertical="center"/>
    </xf>
    <xf numFmtId="164" fontId="0" fillId="6" borderId="22" xfId="43" applyFont="1" applyFill="1" applyBorder="1" applyAlignment="1">
      <alignment horizontal="center" vertical="center"/>
    </xf>
    <xf numFmtId="164" fontId="2" fillId="5" borderId="2" xfId="43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330" applyFont="1" applyFill="1" applyBorder="1" applyAlignment="1">
      <alignment horizontal="center" vertical="center"/>
      <protection/>
    </xf>
    <xf numFmtId="0" fontId="38" fillId="0" borderId="2" xfId="31" applyFont="1" applyFill="1" applyBorder="1" applyAlignment="1">
      <alignment horizontal="center" vertical="center"/>
      <protection/>
    </xf>
    <xf numFmtId="0" fontId="38" fillId="0" borderId="2" xfId="31" applyFont="1" applyFill="1" applyBorder="1" applyAlignment="1">
      <alignment horizontal="center" vertical="center" wrapText="1"/>
      <protection/>
    </xf>
    <xf numFmtId="4" fontId="38" fillId="0" borderId="2" xfId="50" applyNumberFormat="1" applyFont="1" applyFill="1" applyBorder="1" applyAlignment="1">
      <alignment horizontal="right" vertical="center"/>
    </xf>
    <xf numFmtId="9" fontId="2" fillId="5" borderId="2" xfId="1717" applyFont="1" applyFill="1" applyBorder="1" applyAlignment="1">
      <alignment horizontal="center" vertical="center"/>
    </xf>
    <xf numFmtId="0" fontId="0" fillId="5" borderId="2" xfId="31" applyFont="1" applyFill="1" applyBorder="1" applyAlignment="1">
      <alignment horizontal="center" vertical="center"/>
      <protection/>
    </xf>
    <xf numFmtId="0" fontId="0" fillId="5" borderId="21" xfId="31" applyFont="1" applyFill="1" applyBorder="1" applyAlignment="1">
      <alignment horizontal="center"/>
      <protection/>
    </xf>
    <xf numFmtId="0" fontId="0" fillId="5" borderId="2" xfId="31" applyFont="1" applyFill="1" applyBorder="1" applyAlignment="1">
      <alignment horizontal="center"/>
      <protection/>
    </xf>
    <xf numFmtId="4" fontId="0" fillId="5" borderId="2" xfId="5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179" fontId="38" fillId="5" borderId="2" xfId="47" applyNumberFormat="1" applyFont="1" applyFill="1" applyBorder="1" applyAlignment="1">
      <alignment vertical="center"/>
    </xf>
    <xf numFmtId="179" fontId="38" fillId="0" borderId="2" xfId="47" applyNumberFormat="1" applyFont="1" applyFill="1" applyBorder="1" applyAlignment="1">
      <alignment vertical="center"/>
    </xf>
    <xf numFmtId="164" fontId="25" fillId="0" borderId="2" xfId="43" applyFont="1" applyBorder="1" applyAlignment="1">
      <alignment horizontal="center" vertical="center"/>
    </xf>
    <xf numFmtId="179" fontId="0" fillId="5" borderId="2" xfId="5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left" vertical="center" wrapText="1"/>
    </xf>
    <xf numFmtId="0" fontId="25" fillId="5" borderId="2" xfId="326" applyFont="1" applyFill="1" applyBorder="1" applyAlignment="1">
      <alignment horizontal="center" vertical="center" wrapText="1"/>
      <protection/>
    </xf>
    <xf numFmtId="0" fontId="25" fillId="5" borderId="2" xfId="0" applyFont="1" applyFill="1" applyBorder="1" applyAlignment="1">
      <alignment horizontal="center" vertical="center" wrapText="1"/>
    </xf>
    <xf numFmtId="0" fontId="25" fillId="5" borderId="2" xfId="3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4" fontId="2" fillId="0" borderId="2" xfId="324" applyNumberFormat="1" applyFont="1" applyFill="1" applyBorder="1" applyAlignment="1">
      <alignment horizontal="center" vertical="center"/>
    </xf>
    <xf numFmtId="0" fontId="25" fillId="5" borderId="0" xfId="0" applyFont="1" applyFill="1"/>
    <xf numFmtId="0" fontId="25" fillId="5" borderId="2" xfId="31" applyFont="1" applyFill="1" applyBorder="1" applyAlignment="1">
      <alignment horizontal="left" vertical="center" wrapText="1"/>
      <protection/>
    </xf>
    <xf numFmtId="179" fontId="25" fillId="5" borderId="2" xfId="44" applyNumberFormat="1" applyFont="1" applyFill="1" applyBorder="1" applyAlignment="1">
      <alignment horizontal="center"/>
    </xf>
    <xf numFmtId="10" fontId="25" fillId="5" borderId="2" xfId="35" applyNumberFormat="1" applyFont="1" applyFill="1" applyBorder="1" applyAlignment="1">
      <alignment horizontal="center"/>
    </xf>
    <xf numFmtId="10" fontId="25" fillId="5" borderId="2" xfId="35" applyNumberFormat="1" applyFont="1" applyFill="1" applyBorder="1"/>
    <xf numFmtId="0" fontId="25" fillId="5" borderId="2" xfId="31" applyFont="1" applyFill="1" applyBorder="1">
      <alignment/>
      <protection/>
    </xf>
    <xf numFmtId="0" fontId="0" fillId="5" borderId="0" xfId="31" applyFill="1">
      <alignment/>
      <protection/>
    </xf>
    <xf numFmtId="164" fontId="25" fillId="5" borderId="2" xfId="31" applyNumberFormat="1" applyFont="1" applyFill="1" applyBorder="1">
      <alignment/>
      <protection/>
    </xf>
    <xf numFmtId="9" fontId="25" fillId="5" borderId="2" xfId="35" applyFont="1" applyFill="1" applyBorder="1"/>
    <xf numFmtId="43" fontId="25" fillId="5" borderId="2" xfId="31" applyNumberFormat="1" applyFont="1" applyFill="1" applyBorder="1">
      <alignment/>
      <protection/>
    </xf>
    <xf numFmtId="0" fontId="24" fillId="5" borderId="2" xfId="326" applyFont="1" applyFill="1" applyBorder="1" applyAlignment="1">
      <alignment vertical="center"/>
      <protection/>
    </xf>
    <xf numFmtId="0" fontId="24" fillId="5" borderId="28" xfId="31" applyFont="1" applyFill="1" applyBorder="1" applyAlignment="1">
      <alignment horizontal="center" vertical="center"/>
      <protection/>
    </xf>
    <xf numFmtId="0" fontId="24" fillId="6" borderId="29" xfId="31" applyFont="1" applyFill="1" applyBorder="1" applyAlignment="1">
      <alignment horizontal="center" vertical="center"/>
      <protection/>
    </xf>
    <xf numFmtId="0" fontId="24" fillId="0" borderId="0" xfId="31" applyFont="1" applyAlignment="1">
      <alignment vertical="center"/>
      <protection/>
    </xf>
    <xf numFmtId="0" fontId="24" fillId="0" borderId="28" xfId="31" applyFont="1" applyBorder="1" applyAlignment="1">
      <alignment vertical="center"/>
      <protection/>
    </xf>
    <xf numFmtId="0" fontId="24" fillId="0" borderId="28" xfId="31" applyFont="1" applyBorder="1" applyAlignment="1">
      <alignment horizontal="center" vertical="center"/>
      <protection/>
    </xf>
    <xf numFmtId="0" fontId="2" fillId="0" borderId="0" xfId="31" applyFont="1" applyAlignment="1">
      <alignment vertical="center"/>
      <protection/>
    </xf>
    <xf numFmtId="0" fontId="25" fillId="0" borderId="2" xfId="31" applyFont="1" applyFill="1" applyBorder="1" applyAlignment="1">
      <alignment horizontal="left" vertical="top" wrapText="1"/>
      <protection/>
    </xf>
    <xf numFmtId="179" fontId="25" fillId="0" borderId="2" xfId="47" applyNumberFormat="1" applyFont="1" applyFill="1" applyBorder="1" applyAlignment="1">
      <alignment horizontal="right" vertical="center"/>
    </xf>
    <xf numFmtId="9" fontId="0" fillId="0" borderId="0" xfId="1717" applyFont="1"/>
    <xf numFmtId="0" fontId="38" fillId="5" borderId="2" xfId="31" applyFont="1" applyFill="1" applyBorder="1" applyAlignment="1">
      <alignment horizontal="left" vertical="top" wrapText="1"/>
      <protection/>
    </xf>
    <xf numFmtId="179" fontId="25" fillId="5" borderId="2" xfId="47" applyNumberFormat="1" applyFont="1" applyFill="1" applyBorder="1" applyAlignment="1">
      <alignment horizontal="right" vertical="center"/>
    </xf>
    <xf numFmtId="0" fontId="24" fillId="8" borderId="2" xfId="326" applyFont="1" applyFill="1" applyBorder="1" applyAlignment="1">
      <alignment horizontal="center" vertical="center"/>
      <protection/>
    </xf>
    <xf numFmtId="0" fontId="24" fillId="8" borderId="2" xfId="326" applyFont="1" applyFill="1" applyBorder="1" applyAlignment="1">
      <alignment horizontal="center"/>
      <protection/>
    </xf>
    <xf numFmtId="0" fontId="24" fillId="8" borderId="2" xfId="326" applyFont="1" applyFill="1" applyBorder="1" applyAlignment="1">
      <alignment vertical="center"/>
      <protection/>
    </xf>
    <xf numFmtId="4" fontId="24" fillId="8" borderId="2" xfId="324" applyNumberFormat="1" applyFont="1" applyFill="1" applyBorder="1" applyAlignment="1">
      <alignment vertical="center"/>
    </xf>
    <xf numFmtId="179" fontId="24" fillId="8" borderId="2" xfId="326" applyNumberFormat="1" applyFont="1" applyFill="1" applyBorder="1" applyAlignment="1">
      <alignment vertical="center"/>
      <protection/>
    </xf>
    <xf numFmtId="0" fontId="24" fillId="8" borderId="2" xfId="31" applyFont="1" applyFill="1" applyBorder="1" applyAlignment="1">
      <alignment horizontal="center" vertical="center"/>
      <protection/>
    </xf>
    <xf numFmtId="0" fontId="25" fillId="8" borderId="2" xfId="326" applyFont="1" applyFill="1" applyBorder="1" applyAlignment="1">
      <alignment horizontal="center" vertical="center" wrapText="1"/>
      <protection/>
    </xf>
    <xf numFmtId="0" fontId="25" fillId="8" borderId="2" xfId="31" applyFont="1" applyFill="1" applyBorder="1" applyAlignment="1">
      <alignment horizontal="center" vertical="center"/>
      <protection/>
    </xf>
    <xf numFmtId="0" fontId="24" fillId="8" borderId="2" xfId="31" applyFont="1" applyFill="1" applyBorder="1" applyAlignment="1">
      <alignment vertical="center"/>
      <protection/>
    </xf>
    <xf numFmtId="0" fontId="25" fillId="8" borderId="2" xfId="31" applyFont="1" applyFill="1" applyBorder="1" applyAlignment="1">
      <alignment horizontal="center" vertical="center" wrapText="1"/>
      <protection/>
    </xf>
    <xf numFmtId="4" fontId="25" fillId="8" borderId="2" xfId="50" applyNumberFormat="1" applyFont="1" applyFill="1" applyBorder="1" applyAlignment="1">
      <alignment horizontal="right" vertical="center"/>
    </xf>
    <xf numFmtId="179" fontId="25" fillId="8" borderId="2" xfId="47" applyNumberFormat="1" applyFont="1" applyFill="1" applyBorder="1" applyAlignment="1">
      <alignment vertical="center"/>
    </xf>
    <xf numFmtId="179" fontId="24" fillId="8" borderId="2" xfId="47" applyNumberFormat="1" applyFont="1" applyFill="1" applyBorder="1" applyAlignment="1">
      <alignment vertical="center"/>
    </xf>
    <xf numFmtId="0" fontId="24" fillId="8" borderId="2" xfId="31" applyFont="1" applyFill="1" applyBorder="1" applyAlignment="1">
      <alignment horizontal="center"/>
      <protection/>
    </xf>
    <xf numFmtId="4" fontId="24" fillId="8" borderId="2" xfId="50" applyNumberFormat="1" applyFont="1" applyFill="1" applyBorder="1" applyAlignment="1">
      <alignment vertical="center"/>
    </xf>
    <xf numFmtId="179" fontId="24" fillId="8" borderId="2" xfId="50" applyNumberFormat="1" applyFont="1" applyFill="1" applyBorder="1" applyAlignment="1">
      <alignment vertical="center"/>
    </xf>
    <xf numFmtId="164" fontId="24" fillId="8" borderId="2" xfId="50" applyFont="1" applyFill="1" applyBorder="1" applyAlignment="1">
      <alignment vertical="center"/>
    </xf>
    <xf numFmtId="0" fontId="25" fillId="0" borderId="3" xfId="0" applyFont="1" applyBorder="1" applyAlignment="1">
      <alignment horizontal="left" vertical="center" wrapText="1"/>
    </xf>
    <xf numFmtId="164" fontId="39" fillId="0" borderId="8" xfId="47" applyFont="1" applyFill="1" applyBorder="1" applyAlignment="1">
      <alignment vertical="center"/>
    </xf>
    <xf numFmtId="164" fontId="39" fillId="0" borderId="30" xfId="47" applyFont="1" applyFill="1" applyBorder="1" applyAlignment="1">
      <alignment vertical="center"/>
    </xf>
    <xf numFmtId="49" fontId="24" fillId="9" borderId="31" xfId="31" applyNumberFormat="1" applyFont="1" applyFill="1" applyBorder="1" applyAlignment="1">
      <alignment horizontal="center" vertical="center"/>
      <protection/>
    </xf>
    <xf numFmtId="49" fontId="24" fillId="9" borderId="7" xfId="31" applyNumberFormat="1" applyFont="1" applyFill="1" applyBorder="1" applyAlignment="1">
      <alignment horizontal="center" vertical="center"/>
      <protection/>
    </xf>
    <xf numFmtId="49" fontId="24" fillId="9" borderId="7" xfId="31" applyNumberFormat="1" applyFont="1" applyFill="1" applyBorder="1" applyAlignment="1">
      <alignment horizontal="center" vertical="center" wrapText="1"/>
      <protection/>
    </xf>
    <xf numFmtId="164" fontId="24" fillId="9" borderId="7" xfId="50" applyFont="1" applyFill="1" applyBorder="1" applyAlignment="1">
      <alignment horizontal="center" vertical="center" wrapText="1"/>
    </xf>
    <xf numFmtId="4" fontId="24" fillId="9" borderId="7" xfId="31" applyNumberFormat="1" applyFont="1" applyFill="1" applyBorder="1" applyAlignment="1">
      <alignment horizontal="center" vertical="center" wrapText="1"/>
      <protection/>
    </xf>
    <xf numFmtId="4" fontId="24" fillId="9" borderId="32" xfId="31" applyNumberFormat="1" applyFont="1" applyFill="1" applyBorder="1" applyAlignment="1">
      <alignment horizontal="center" vertical="center" wrapText="1"/>
      <protection/>
    </xf>
    <xf numFmtId="49" fontId="2" fillId="10" borderId="31" xfId="326" applyNumberFormat="1" applyFont="1" applyFill="1" applyBorder="1" applyAlignment="1">
      <alignment horizontal="center" vertical="center"/>
      <protection/>
    </xf>
    <xf numFmtId="49" fontId="2" fillId="10" borderId="7" xfId="326" applyNumberFormat="1" applyFont="1" applyFill="1" applyBorder="1" applyAlignment="1">
      <alignment horizontal="center" vertical="center"/>
      <protection/>
    </xf>
    <xf numFmtId="49" fontId="2" fillId="10" borderId="7" xfId="326" applyNumberFormat="1" applyFont="1" applyFill="1" applyBorder="1" applyAlignment="1">
      <alignment horizontal="center" vertical="center" wrapText="1"/>
      <protection/>
    </xf>
    <xf numFmtId="164" fontId="2" fillId="10" borderId="7" xfId="670" applyFont="1" applyFill="1" applyBorder="1" applyAlignment="1">
      <alignment horizontal="center" vertical="center"/>
    </xf>
    <xf numFmtId="164" fontId="2" fillId="10" borderId="7" xfId="43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6" borderId="22" xfId="326" applyFont="1" applyFill="1" applyBorder="1" applyAlignment="1">
      <alignment horizontal="center" vertical="center"/>
      <protection/>
    </xf>
    <xf numFmtId="0" fontId="2" fillId="6" borderId="22" xfId="326" applyFont="1" applyFill="1" applyBorder="1" applyAlignment="1">
      <alignment horizontal="center"/>
      <protection/>
    </xf>
    <xf numFmtId="0" fontId="2" fillId="6" borderId="22" xfId="326" applyFont="1" applyFill="1" applyBorder="1" applyAlignment="1">
      <alignment vertical="center"/>
      <protection/>
    </xf>
    <xf numFmtId="164" fontId="2" fillId="6" borderId="22" xfId="670" applyFont="1" applyFill="1" applyBorder="1" applyAlignment="1">
      <alignment horizontal="center" vertical="center"/>
    </xf>
    <xf numFmtId="0" fontId="2" fillId="5" borderId="2" xfId="326" applyFont="1" applyFill="1" applyBorder="1" applyAlignment="1">
      <alignment horizontal="center" vertical="center"/>
      <protection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4" fontId="2" fillId="5" borderId="2" xfId="670" applyNumberFormat="1" applyFont="1" applyFill="1" applyBorder="1" applyAlignment="1">
      <alignment horizontal="center" vertical="center"/>
    </xf>
    <xf numFmtId="0" fontId="2" fillId="0" borderId="2" xfId="885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2" xfId="670" applyNumberFormat="1" applyFont="1" applyFill="1" applyBorder="1" applyAlignment="1">
      <alignment horizontal="center" vertical="center"/>
    </xf>
    <xf numFmtId="0" fontId="2" fillId="6" borderId="2" xfId="31" applyFont="1" applyFill="1" applyBorder="1" applyAlignment="1">
      <alignment horizontal="center" vertical="center"/>
      <protection/>
    </xf>
    <xf numFmtId="0" fontId="2" fillId="6" borderId="2" xfId="31" applyFont="1" applyFill="1" applyBorder="1" applyAlignment="1">
      <alignment horizontal="center"/>
      <protection/>
    </xf>
    <xf numFmtId="0" fontId="2" fillId="6" borderId="2" xfId="31" applyFont="1" applyFill="1" applyBorder="1" applyAlignment="1">
      <alignment vertical="center"/>
      <protection/>
    </xf>
    <xf numFmtId="4" fontId="2" fillId="6" borderId="2" xfId="50" applyNumberFormat="1" applyFont="1" applyFill="1" applyBorder="1" applyAlignment="1">
      <alignment horizontal="center" vertical="center"/>
    </xf>
    <xf numFmtId="164" fontId="2" fillId="6" borderId="2" xfId="43" applyFont="1" applyFill="1" applyBorder="1" applyAlignment="1">
      <alignment horizontal="center" vertical="center"/>
    </xf>
    <xf numFmtId="179" fontId="2" fillId="6" borderId="2" xfId="50" applyNumberFormat="1" applyFont="1" applyFill="1" applyBorder="1" applyAlignment="1">
      <alignment horizontal="center" vertical="center"/>
    </xf>
    <xf numFmtId="4" fontId="0" fillId="6" borderId="2" xfId="67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326" applyFont="1" applyFill="1" applyBorder="1" applyAlignment="1">
      <alignment horizontal="left" vertical="center"/>
      <protection/>
    </xf>
    <xf numFmtId="0" fontId="2" fillId="0" borderId="2" xfId="330" applyFont="1" applyFill="1" applyBorder="1" applyAlignment="1">
      <alignment horizontal="center" vertical="center"/>
      <protection/>
    </xf>
    <xf numFmtId="0" fontId="2" fillId="0" borderId="2" xfId="326" applyFont="1" applyFill="1" applyBorder="1" applyAlignment="1">
      <alignment horizontal="left" vertical="center" wrapText="1"/>
      <protection/>
    </xf>
    <xf numFmtId="0" fontId="2" fillId="0" borderId="2" xfId="326" applyFont="1" applyFill="1" applyBorder="1" applyAlignment="1">
      <alignment horizontal="center" vertical="center" wrapText="1"/>
      <protection/>
    </xf>
    <xf numFmtId="164" fontId="2" fillId="0" borderId="2" xfId="43" applyFont="1" applyFill="1" applyBorder="1" applyAlignment="1">
      <alignment horizontal="center" vertical="center"/>
    </xf>
    <xf numFmtId="0" fontId="2" fillId="5" borderId="2" xfId="31" applyFont="1" applyFill="1" applyBorder="1" applyAlignment="1">
      <alignment vertical="center"/>
      <protection/>
    </xf>
    <xf numFmtId="0" fontId="2" fillId="5" borderId="2" xfId="330" applyFont="1" applyFill="1" applyBorder="1" applyAlignment="1">
      <alignment horizontal="center" vertical="center"/>
      <protection/>
    </xf>
    <xf numFmtId="0" fontId="2" fillId="5" borderId="2" xfId="326" applyFont="1" applyFill="1" applyBorder="1" applyAlignment="1">
      <alignment horizontal="left" vertical="center" wrapText="1"/>
      <protection/>
    </xf>
    <xf numFmtId="0" fontId="2" fillId="5" borderId="2" xfId="326" applyFont="1" applyFill="1" applyBorder="1" applyAlignment="1">
      <alignment horizontal="center" vertical="center" wrapText="1"/>
      <protection/>
    </xf>
    <xf numFmtId="0" fontId="40" fillId="0" borderId="2" xfId="0" applyFont="1" applyBorder="1" applyAlignment="1">
      <alignment horizontal="center" vertical="center"/>
    </xf>
    <xf numFmtId="0" fontId="40" fillId="0" borderId="2" xfId="330" applyFont="1" applyFill="1" applyBorder="1" applyAlignment="1">
      <alignment horizontal="center" vertical="center"/>
      <protection/>
    </xf>
    <xf numFmtId="0" fontId="40" fillId="0" borderId="2" xfId="31" applyFont="1" applyFill="1" applyBorder="1" applyAlignment="1">
      <alignment horizontal="center" vertical="center"/>
      <protection/>
    </xf>
    <xf numFmtId="0" fontId="40" fillId="5" borderId="2" xfId="31" applyFont="1" applyFill="1" applyBorder="1" applyAlignment="1">
      <alignment horizontal="left" vertical="center" wrapText="1"/>
      <protection/>
    </xf>
    <xf numFmtId="0" fontId="40" fillId="0" borderId="2" xfId="31" applyFont="1" applyFill="1" applyBorder="1" applyAlignment="1">
      <alignment horizontal="center" vertical="center" wrapText="1"/>
      <protection/>
    </xf>
    <xf numFmtId="4" fontId="40" fillId="0" borderId="2" xfId="50" applyNumberFormat="1" applyFont="1" applyFill="1" applyBorder="1" applyAlignment="1">
      <alignment horizontal="right" vertical="center"/>
    </xf>
    <xf numFmtId="0" fontId="0" fillId="0" borderId="21" xfId="326" applyFont="1" applyFill="1" applyBorder="1" applyAlignment="1">
      <alignment horizontal="center" vertical="center"/>
      <protection/>
    </xf>
    <xf numFmtId="0" fontId="0" fillId="0" borderId="21" xfId="326" applyFont="1" applyFill="1" applyBorder="1" applyAlignment="1">
      <alignment horizontal="left" vertical="center" wrapText="1"/>
      <protection/>
    </xf>
    <xf numFmtId="0" fontId="0" fillId="6" borderId="2" xfId="326" applyFont="1" applyFill="1" applyBorder="1" applyAlignment="1">
      <alignment horizontal="center" vertical="center" wrapText="1"/>
      <protection/>
    </xf>
    <xf numFmtId="0" fontId="0" fillId="6" borderId="2" xfId="31" applyFont="1" applyFill="1" applyBorder="1" applyAlignment="1">
      <alignment horizontal="center" vertical="center"/>
      <protection/>
    </xf>
    <xf numFmtId="0" fontId="0" fillId="6" borderId="2" xfId="31" applyFont="1" applyFill="1" applyBorder="1" applyAlignment="1">
      <alignment horizontal="center" vertical="center" wrapText="1"/>
      <protection/>
    </xf>
    <xf numFmtId="4" fontId="0" fillId="6" borderId="2" xfId="50" applyNumberFormat="1" applyFont="1" applyFill="1" applyBorder="1" applyAlignment="1">
      <alignment horizontal="center" vertical="center"/>
    </xf>
    <xf numFmtId="164" fontId="0" fillId="6" borderId="2" xfId="43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2" fillId="5" borderId="2" xfId="31" applyFont="1" applyFill="1" applyBorder="1" applyAlignment="1">
      <alignment vertical="center" wrapText="1"/>
      <protection/>
    </xf>
    <xf numFmtId="0" fontId="0" fillId="0" borderId="2" xfId="31" applyFont="1" applyFill="1" applyBorder="1" applyAlignment="1">
      <alignment horizontal="center" vertical="center" wrapText="1"/>
      <protection/>
    </xf>
    <xf numFmtId="0" fontId="0" fillId="0" borderId="2" xfId="31" applyFont="1" applyFill="1" applyBorder="1" applyAlignment="1">
      <alignment horizontal="center" vertical="center"/>
      <protection/>
    </xf>
    <xf numFmtId="0" fontId="0" fillId="5" borderId="2" xfId="31" applyFont="1" applyFill="1" applyBorder="1" applyAlignment="1">
      <alignment vertical="center" wrapText="1"/>
      <protection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31" applyFont="1" applyFill="1" applyBorder="1" applyAlignment="1">
      <alignment horizontal="left" vertical="center" wrapText="1"/>
      <protection/>
    </xf>
    <xf numFmtId="0" fontId="0" fillId="5" borderId="2" xfId="326" applyFont="1" applyFill="1" applyBorder="1" applyAlignment="1">
      <alignment horizontal="center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2" fillId="6" borderId="2" xfId="326" applyFont="1" applyFill="1" applyBorder="1" applyAlignment="1">
      <alignment horizontal="center" vertical="center"/>
      <protection/>
    </xf>
    <xf numFmtId="0" fontId="2" fillId="6" borderId="2" xfId="326" applyFont="1" applyFill="1" applyBorder="1" applyAlignment="1">
      <alignment horizontal="center"/>
      <protection/>
    </xf>
    <xf numFmtId="0" fontId="2" fillId="6" borderId="2" xfId="326" applyFont="1" applyFill="1" applyBorder="1" applyAlignment="1">
      <alignment vertical="center"/>
      <protection/>
    </xf>
    <xf numFmtId="4" fontId="2" fillId="6" borderId="2" xfId="324" applyNumberFormat="1" applyFont="1" applyFill="1" applyBorder="1" applyAlignment="1">
      <alignment horizontal="center" vertical="center"/>
    </xf>
    <xf numFmtId="4" fontId="2" fillId="5" borderId="2" xfId="324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33" xfId="31" applyFont="1" applyFill="1" applyBorder="1" applyAlignment="1">
      <alignment horizontal="left" vertical="center" wrapText="1"/>
      <protection/>
    </xf>
    <xf numFmtId="0" fontId="3" fillId="0" borderId="26" xfId="31" applyFont="1" applyFill="1" applyBorder="1" applyAlignment="1">
      <alignment horizontal="left" vertical="center" wrapText="1"/>
      <protection/>
    </xf>
    <xf numFmtId="14" fontId="39" fillId="0" borderId="34" xfId="47" applyNumberFormat="1" applyFont="1" applyFill="1" applyBorder="1" applyAlignment="1">
      <alignment horizontal="center" vertical="center"/>
    </xf>
    <xf numFmtId="164" fontId="3" fillId="0" borderId="35" xfId="47" applyFont="1" applyFill="1" applyBorder="1" applyAlignment="1">
      <alignment vertical="center"/>
    </xf>
    <xf numFmtId="164" fontId="3" fillId="0" borderId="27" xfId="47" applyFont="1" applyFill="1" applyBorder="1" applyAlignment="1">
      <alignment vertical="center"/>
    </xf>
    <xf numFmtId="164" fontId="3" fillId="0" borderId="36" xfId="50" applyFont="1" applyBorder="1" applyAlignment="1">
      <alignment horizontal="center" vertical="center"/>
    </xf>
    <xf numFmtId="49" fontId="24" fillId="8" borderId="1" xfId="0" applyNumberFormat="1" applyFont="1" applyFill="1" applyBorder="1" applyAlignment="1">
      <alignment horizontal="left" vertical="center" wrapText="1"/>
    </xf>
    <xf numFmtId="49" fontId="24" fillId="8" borderId="21" xfId="0" applyNumberFormat="1" applyFont="1" applyFill="1" applyBorder="1" applyAlignment="1">
      <alignment horizontal="left" vertical="center" wrapText="1"/>
    </xf>
    <xf numFmtId="49" fontId="24" fillId="8" borderId="37" xfId="0" applyNumberFormat="1" applyFont="1" applyFill="1" applyBorder="1" applyAlignment="1">
      <alignment horizontal="left" vertical="center" wrapText="1"/>
    </xf>
    <xf numFmtId="164" fontId="3" fillId="0" borderId="38" xfId="47" applyFont="1" applyFill="1" applyBorder="1" applyAlignment="1">
      <alignment horizontal="left" vertical="center"/>
    </xf>
    <xf numFmtId="164" fontId="3" fillId="0" borderId="24" xfId="47" applyFont="1" applyFill="1" applyBorder="1" applyAlignment="1">
      <alignment horizontal="left" vertical="center"/>
    </xf>
    <xf numFmtId="164" fontId="3" fillId="0" borderId="25" xfId="47" applyFont="1" applyFill="1" applyBorder="1" applyAlignment="1">
      <alignment horizontal="left" vertical="center"/>
    </xf>
    <xf numFmtId="164" fontId="3" fillId="0" borderId="8" xfId="47" applyFont="1" applyFill="1" applyBorder="1" applyAlignment="1">
      <alignment horizontal="left" vertical="center"/>
    </xf>
    <xf numFmtId="164" fontId="3" fillId="0" borderId="39" xfId="47" applyFont="1" applyFill="1" applyBorder="1" applyAlignment="1">
      <alignment horizontal="left" vertical="center"/>
    </xf>
    <xf numFmtId="164" fontId="3" fillId="0" borderId="30" xfId="47" applyFont="1" applyFill="1" applyBorder="1" applyAlignment="1">
      <alignment horizontal="left" vertical="center"/>
    </xf>
    <xf numFmtId="0" fontId="3" fillId="0" borderId="38" xfId="31" applyFont="1" applyFill="1" applyBorder="1" applyAlignment="1">
      <alignment horizontal="left" vertical="center" wrapText="1"/>
      <protection/>
    </xf>
    <xf numFmtId="0" fontId="3" fillId="0" borderId="25" xfId="31" applyFont="1" applyFill="1" applyBorder="1" applyAlignment="1">
      <alignment horizontal="left" vertical="center" wrapText="1"/>
      <protection/>
    </xf>
    <xf numFmtId="0" fontId="3" fillId="0" borderId="24" xfId="31" applyFont="1" applyFill="1" applyBorder="1" applyAlignment="1">
      <alignment horizontal="left" vertical="center" wrapText="1"/>
      <protection/>
    </xf>
    <xf numFmtId="164" fontId="39" fillId="0" borderId="8" xfId="47" applyFont="1" applyFill="1" applyBorder="1" applyAlignment="1">
      <alignment horizontal="left" vertical="center"/>
    </xf>
    <xf numFmtId="164" fontId="39" fillId="0" borderId="30" xfId="47" applyFont="1" applyFill="1" applyBorder="1" applyAlignment="1">
      <alignment horizontal="left" vertical="center"/>
    </xf>
    <xf numFmtId="10" fontId="39" fillId="0" borderId="39" xfId="47" applyNumberFormat="1" applyFont="1" applyFill="1" applyBorder="1" applyAlignment="1">
      <alignment horizontal="center" vertical="center"/>
    </xf>
    <xf numFmtId="10" fontId="39" fillId="0" borderId="30" xfId="47" applyNumberFormat="1" applyFont="1" applyFill="1" applyBorder="1" applyAlignment="1">
      <alignment horizontal="center" vertical="center"/>
    </xf>
    <xf numFmtId="164" fontId="24" fillId="0" borderId="35" xfId="47" applyFont="1" applyFill="1" applyBorder="1" applyAlignment="1">
      <alignment horizontal="left" vertical="center"/>
    </xf>
    <xf numFmtId="164" fontId="24" fillId="0" borderId="5" xfId="47" applyFont="1" applyFill="1" applyBorder="1" applyAlignment="1">
      <alignment horizontal="left" vertical="center"/>
    </xf>
    <xf numFmtId="164" fontId="24" fillId="0" borderId="5" xfId="47" applyFont="1" applyFill="1" applyBorder="1" applyAlignment="1">
      <alignment horizontal="center" vertical="center"/>
    </xf>
    <xf numFmtId="0" fontId="37" fillId="0" borderId="8" xfId="326" applyFont="1" applyFill="1" applyBorder="1" applyAlignment="1">
      <alignment horizontal="center"/>
      <protection/>
    </xf>
    <xf numFmtId="0" fontId="37" fillId="0" borderId="39" xfId="326" applyFont="1" applyFill="1" applyBorder="1" applyAlignment="1">
      <alignment horizontal="center"/>
      <protection/>
    </xf>
    <xf numFmtId="0" fontId="37" fillId="0" borderId="30" xfId="326" applyFont="1" applyFill="1" applyBorder="1" applyAlignment="1">
      <alignment horizontal="center"/>
      <protection/>
    </xf>
    <xf numFmtId="0" fontId="24" fillId="0" borderId="38" xfId="326" applyFont="1" applyFill="1" applyBorder="1" applyAlignment="1">
      <alignment horizontal="left" vertical="center" wrapText="1"/>
      <protection/>
    </xf>
    <xf numFmtId="0" fontId="24" fillId="0" borderId="24" xfId="326" applyFont="1" applyFill="1" applyBorder="1" applyAlignment="1">
      <alignment horizontal="left" vertical="center" wrapText="1"/>
      <protection/>
    </xf>
    <xf numFmtId="0" fontId="24" fillId="0" borderId="33" xfId="326" applyFont="1" applyFill="1" applyBorder="1" applyAlignment="1">
      <alignment horizontal="left" vertical="center" wrapText="1"/>
      <protection/>
    </xf>
    <xf numFmtId="0" fontId="24" fillId="0" borderId="0" xfId="326" applyFont="1" applyFill="1" applyBorder="1" applyAlignment="1">
      <alignment horizontal="left" vertical="center" wrapText="1"/>
      <protection/>
    </xf>
    <xf numFmtId="164" fontId="25" fillId="0" borderId="0" xfId="47" applyFont="1" applyFill="1" applyBorder="1" applyAlignment="1">
      <alignment horizontal="left" vertical="center"/>
    </xf>
    <xf numFmtId="164" fontId="24" fillId="0" borderId="0" xfId="47" applyFont="1" applyFill="1" applyBorder="1" applyAlignment="1">
      <alignment horizontal="center" vertical="center"/>
    </xf>
    <xf numFmtId="0" fontId="24" fillId="0" borderId="5" xfId="31" applyFont="1" applyFill="1" applyBorder="1" applyAlignment="1">
      <alignment horizontal="left" vertical="center" wrapText="1"/>
      <protection/>
    </xf>
    <xf numFmtId="0" fontId="24" fillId="6" borderId="8" xfId="31" applyFont="1" applyFill="1" applyBorder="1" applyAlignment="1">
      <alignment horizontal="center"/>
      <protection/>
    </xf>
    <xf numFmtId="0" fontId="24" fillId="6" borderId="30" xfId="31" applyFont="1" applyFill="1" applyBorder="1" applyAlignment="1">
      <alignment horizontal="center"/>
      <protection/>
    </xf>
    <xf numFmtId="0" fontId="24" fillId="0" borderId="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0" fillId="11" borderId="1" xfId="0" applyFont="1" applyFill="1" applyBorder="1" applyAlignment="1" applyProtection="1">
      <alignment horizontal="center"/>
      <protection/>
    </xf>
    <xf numFmtId="0" fontId="30" fillId="11" borderId="21" xfId="0" applyFont="1" applyFill="1" applyBorder="1" applyAlignment="1" applyProtection="1">
      <alignment horizontal="center"/>
      <protection/>
    </xf>
    <xf numFmtId="0" fontId="30" fillId="11" borderId="37" xfId="0" applyFont="1" applyFill="1" applyBorder="1" applyAlignment="1" applyProtection="1">
      <alignment horizontal="center"/>
      <protection/>
    </xf>
    <xf numFmtId="4" fontId="32" fillId="7" borderId="40" xfId="1718" applyNumberFormat="1" applyFont="1" applyFill="1" applyBorder="1" applyAlignment="1">
      <alignment horizontal="center" vertical="distributed" wrapText="1"/>
      <protection/>
    </xf>
    <xf numFmtId="4" fontId="32" fillId="7" borderId="41" xfId="1718" applyNumberFormat="1" applyFont="1" applyFill="1" applyBorder="1" applyAlignment="1">
      <alignment horizontal="center" vertical="distributed" wrapText="1"/>
      <protection/>
    </xf>
    <xf numFmtId="0" fontId="36" fillId="0" borderId="0" xfId="0" applyFont="1" applyFill="1" applyAlignment="1">
      <alignment horizontal="center" vertical="center"/>
    </xf>
    <xf numFmtId="0" fontId="24" fillId="6" borderId="2" xfId="0" applyFont="1" applyFill="1" applyBorder="1" applyAlignment="1">
      <alignment horizontal="center" vertical="top" wrapText="1"/>
    </xf>
    <xf numFmtId="0" fontId="26" fillId="6" borderId="2" xfId="0" applyFont="1" applyFill="1" applyBorder="1" applyAlignment="1">
      <alignment horizontal="center" vertical="top" wrapText="1"/>
    </xf>
  </cellXfs>
  <cellStyles count="17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 100" xfId="20"/>
    <cellStyle name="60% - Ênfase6 37" xfId="21"/>
    <cellStyle name="Excel Built-in Excel Built-in Excel Built-in Excel Built-in Excel Built-in Excel Built-in Excel Built-in Excel Built-in Separador de milhares 4" xfId="22"/>
    <cellStyle name="Excel Built-in Excel Built-in Excel Built-in Excel Built-in Excel Built-in Excel Built-in Excel Built-in Separador de milhares 4" xfId="23"/>
    <cellStyle name="Excel Built-in Normal" xfId="24"/>
    <cellStyle name="Excel Built-in Normal 1" xfId="25"/>
    <cellStyle name="Excel Built-in Normal 2" xfId="26"/>
    <cellStyle name="Excel_BuiltIn_Comma" xfId="27"/>
    <cellStyle name="Heading" xfId="28"/>
    <cellStyle name="Heading1" xfId="29"/>
    <cellStyle name="Normal 12" xfId="30"/>
    <cellStyle name="Normal 2" xfId="31"/>
    <cellStyle name="Normal 3" xfId="32"/>
    <cellStyle name="Normal 6" xfId="33"/>
    <cellStyle name="Normal 7" xfId="34"/>
    <cellStyle name="Porcentagem 2" xfId="35"/>
    <cellStyle name="Porcentagem 3" xfId="36"/>
    <cellStyle name="Porcentagem 4" xfId="37"/>
    <cellStyle name="Porcentagem 4 2" xfId="38"/>
    <cellStyle name="Result" xfId="39"/>
    <cellStyle name="Result2" xfId="40"/>
    <cellStyle name="Separador de milhares 2" xfId="41"/>
    <cellStyle name="Separador de milhares 4" xfId="42"/>
    <cellStyle name="Vírgula" xfId="43"/>
    <cellStyle name="Vírgula 2" xfId="44"/>
    <cellStyle name="Vírgula 3" xfId="45"/>
    <cellStyle name="Vírgula 3 2" xfId="46"/>
    <cellStyle name="Vírgula 4" xfId="47"/>
    <cellStyle name="Vírgula 5" xfId="48"/>
    <cellStyle name="Vírgula 5 2" xfId="49"/>
    <cellStyle name="Vírgula 6" xfId="50"/>
    <cellStyle name="Normal 10 2" xfId="51"/>
    <cellStyle name="Normal 13 4 2" xfId="52"/>
    <cellStyle name="Vírgula 7 4 2" xfId="53"/>
    <cellStyle name="_x000d__x000a_JournalTemplate=C:\COMFO\CTALK\JOURSTD.TPL_x000d__x000a_LbStateAddress=3 3 0 251 1 89 2 311_x000d__x000a_LbStateJou" xfId="54"/>
    <cellStyle name="Comma_Arauco Piping list" xfId="55"/>
    <cellStyle name="Comma0" xfId="56"/>
    <cellStyle name="CORES" xfId="57"/>
    <cellStyle name="Currency [0]_Arauco Piping list" xfId="58"/>
    <cellStyle name="Currency_Arauco Piping list" xfId="59"/>
    <cellStyle name="Currency0" xfId="60"/>
    <cellStyle name="Data" xfId="61"/>
    <cellStyle name="Date" xfId="62"/>
    <cellStyle name="Excel Built-in Normal 3" xfId="63"/>
    <cellStyle name="Fixed" xfId="64"/>
    <cellStyle name="Fixo" xfId="65"/>
    <cellStyle name="Followed Hyperlink" xfId="66"/>
    <cellStyle name="Grey" xfId="67"/>
    <cellStyle name="Heading 1" xfId="68"/>
    <cellStyle name="Heading 2" xfId="69"/>
    <cellStyle name="Hiperlink 2" xfId="70"/>
    <cellStyle name="Indefinido" xfId="71"/>
    <cellStyle name="Input [yellow]" xfId="72"/>
    <cellStyle name="material" xfId="73"/>
    <cellStyle name="MINIPG" xfId="74"/>
    <cellStyle name="Moeda 2" xfId="75"/>
    <cellStyle name="Normal - Style1" xfId="76"/>
    <cellStyle name="Normal 10" xfId="77"/>
    <cellStyle name="Normal 11" xfId="78"/>
    <cellStyle name="Normal 13" xfId="79"/>
    <cellStyle name="Normal 13 2" xfId="80"/>
    <cellStyle name="Normal 13 3" xfId="81"/>
    <cellStyle name="Normal 13 4" xfId="82"/>
    <cellStyle name="Normal 13 5" xfId="83"/>
    <cellStyle name="Normal 14" xfId="84"/>
    <cellStyle name="Normal 14 2" xfId="85"/>
    <cellStyle name="Normal 14 3" xfId="86"/>
    <cellStyle name="Normal 15" xfId="87"/>
    <cellStyle name="Normal 15 2" xfId="88"/>
    <cellStyle name="Normal 16" xfId="89"/>
    <cellStyle name="Normal 16 2" xfId="90"/>
    <cellStyle name="Normal 16 3" xfId="91"/>
    <cellStyle name="Normal 17" xfId="92"/>
    <cellStyle name="Normal 18" xfId="93"/>
    <cellStyle name="Normal 19" xfId="94"/>
    <cellStyle name="Normal 2 2" xfId="95"/>
    <cellStyle name="Normal 2 2 2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 2" xfId="107"/>
    <cellStyle name="Normal 3 3" xfId="108"/>
    <cellStyle name="Normal 30" xfId="109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7 2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 2" xfId="133"/>
    <cellStyle name="Normal 5 2 2" xfId="134"/>
    <cellStyle name="Normal 5 2 3" xfId="135"/>
    <cellStyle name="Normal 5 3" xfId="136"/>
    <cellStyle name="Normal 5 4" xfId="137"/>
    <cellStyle name="Normal 50" xfId="138"/>
    <cellStyle name="Normal 51" xfId="139"/>
    <cellStyle name="Normal 52" xfId="140"/>
    <cellStyle name="Normal 53" xfId="141"/>
    <cellStyle name="Normal 54" xfId="142"/>
    <cellStyle name="Normal 55" xfId="143"/>
    <cellStyle name="Normal 56" xfId="144"/>
    <cellStyle name="Normal 57" xfId="145"/>
    <cellStyle name="Normal 58" xfId="146"/>
    <cellStyle name="Normal 59" xfId="147"/>
    <cellStyle name="Normal 6 2" xfId="148"/>
    <cellStyle name="Normal 6 2 2" xfId="149"/>
    <cellStyle name="Normal 6 2 2 2" xfId="150"/>
    <cellStyle name="Normal 6 2 2 3" xfId="151"/>
    <cellStyle name="Normal 6 2 3" xfId="152"/>
    <cellStyle name="Normal 6 2 4" xfId="153"/>
    <cellStyle name="Normal 6 3" xfId="154"/>
    <cellStyle name="Normal 6 3 2" xfId="155"/>
    <cellStyle name="Normal 6 3 3" xfId="156"/>
    <cellStyle name="Normal 6 4" xfId="157"/>
    <cellStyle name="Normal 6 5" xfId="158"/>
    <cellStyle name="Normal 60" xfId="159"/>
    <cellStyle name="Normal 61" xfId="160"/>
    <cellStyle name="Normal 62" xfId="161"/>
    <cellStyle name="Normal 63" xfId="162"/>
    <cellStyle name="Normal 64" xfId="163"/>
    <cellStyle name="Normal 65" xfId="164"/>
    <cellStyle name="Normal 7 2" xfId="165"/>
    <cellStyle name="Normal 8" xfId="166"/>
    <cellStyle name="Normal 8 2" xfId="167"/>
    <cellStyle name="Normal 9" xfId="168"/>
    <cellStyle name="Normal1" xfId="169"/>
    <cellStyle name="Normal2" xfId="170"/>
    <cellStyle name="Normal3" xfId="171"/>
    <cellStyle name="Percent [2]" xfId="172"/>
    <cellStyle name="Percent_Sheet1" xfId="173"/>
    <cellStyle name="Percentual" xfId="174"/>
    <cellStyle name="Ponto" xfId="175"/>
    <cellStyle name="Porcentagem 3 2" xfId="176"/>
    <cellStyle name="Porcentagem 4 2 2" xfId="177"/>
    <cellStyle name="Porcentagem 5" xfId="178"/>
    <cellStyle name="Porcentagem 6" xfId="179"/>
    <cellStyle name="Porcentagem 6 2" xfId="180"/>
    <cellStyle name="Porcentagem 7" xfId="181"/>
    <cellStyle name="Sep. milhar [0]" xfId="182"/>
    <cellStyle name="Separador de m" xfId="183"/>
    <cellStyle name="Separador de milhares 2 2" xfId="184"/>
    <cellStyle name="Separador de milhares 3" xfId="185"/>
    <cellStyle name="Sepavador de milhares [0]_Pasta2" xfId="186"/>
    <cellStyle name="Standard_RP100_01 (metr.)" xfId="187"/>
    <cellStyle name="Titulo1" xfId="188"/>
    <cellStyle name="Titulo2" xfId="189"/>
    <cellStyle name="Vírgula 10" xfId="190"/>
    <cellStyle name="Vírgula 10 2" xfId="191"/>
    <cellStyle name="Vírgula 11" xfId="192"/>
    <cellStyle name="Vírgula 12" xfId="193"/>
    <cellStyle name="Vírgula 13" xfId="194"/>
    <cellStyle name="Vírgula 2 2" xfId="195"/>
    <cellStyle name="Vírgula 5 2 2" xfId="196"/>
    <cellStyle name="Vírgula 6 2" xfId="197"/>
    <cellStyle name="Vírgula 6 3" xfId="198"/>
    <cellStyle name="Vírgula 7" xfId="199"/>
    <cellStyle name="Vírgula 7 2" xfId="200"/>
    <cellStyle name="Vírgula 7 3" xfId="201"/>
    <cellStyle name="Vírgula 7 4" xfId="202"/>
    <cellStyle name="Vírgula 7 5" xfId="203"/>
    <cellStyle name="Vírgula 8" xfId="204"/>
    <cellStyle name="Vírgula 8 2" xfId="205"/>
    <cellStyle name="Vírgula 8 3" xfId="206"/>
    <cellStyle name="Vírgula 9" xfId="207"/>
    <cellStyle name="Normal 11 2" xfId="208"/>
    <cellStyle name="Porcentagem 2 2" xfId="209"/>
    <cellStyle name="material 2" xfId="210"/>
    <cellStyle name="Normal 12 2" xfId="211"/>
    <cellStyle name="Normal 13 2 2" xfId="212"/>
    <cellStyle name="Normal 13 3 2" xfId="213"/>
    <cellStyle name="Normal 14 2 2" xfId="214"/>
    <cellStyle name="Normal 14 3 2" xfId="215"/>
    <cellStyle name="Normal 14 4" xfId="216"/>
    <cellStyle name="Normal 16 2 2" xfId="217"/>
    <cellStyle name="Normal 16 3 2" xfId="218"/>
    <cellStyle name="Normal 16 4" xfId="219"/>
    <cellStyle name="Normal 17 2" xfId="220"/>
    <cellStyle name="Normal 18 2" xfId="221"/>
    <cellStyle name="Normal 19 2" xfId="222"/>
    <cellStyle name="Normal 20 2" xfId="223"/>
    <cellStyle name="Normal 21 2" xfId="224"/>
    <cellStyle name="Normal 22 2" xfId="225"/>
    <cellStyle name="Normal 23 2" xfId="226"/>
    <cellStyle name="Normal 24 2" xfId="227"/>
    <cellStyle name="Normal 25 2" xfId="228"/>
    <cellStyle name="Normal 26 2" xfId="229"/>
    <cellStyle name="Normal 27 2" xfId="230"/>
    <cellStyle name="Normal 28 2" xfId="231"/>
    <cellStyle name="Normal 29 2" xfId="232"/>
    <cellStyle name="Normal 3 2 2" xfId="233"/>
    <cellStyle name="Normal 3 4" xfId="234"/>
    <cellStyle name="Normal 30 2" xfId="235"/>
    <cellStyle name="Normal 31 2" xfId="236"/>
    <cellStyle name="Normal 32 2" xfId="237"/>
    <cellStyle name="Normal 33 2" xfId="238"/>
    <cellStyle name="Normal 34 2" xfId="239"/>
    <cellStyle name="Normal 35 2" xfId="240"/>
    <cellStyle name="Normal 36 2" xfId="241"/>
    <cellStyle name="Normal 37 2 2" xfId="242"/>
    <cellStyle name="Normal 37 3" xfId="243"/>
    <cellStyle name="Normal 38 2" xfId="244"/>
    <cellStyle name="Normal 39 2" xfId="245"/>
    <cellStyle name="Normal 4 3" xfId="246"/>
    <cellStyle name="Normal 40 2" xfId="247"/>
    <cellStyle name="Normal 41 2" xfId="248"/>
    <cellStyle name="Normal 42 2" xfId="249"/>
    <cellStyle name="Normal 43 2" xfId="250"/>
    <cellStyle name="Normal 44 2" xfId="251"/>
    <cellStyle name="Normal 45 2" xfId="252"/>
    <cellStyle name="Normal 46 2" xfId="253"/>
    <cellStyle name="Normal 47 2" xfId="254"/>
    <cellStyle name="Normal 48 2" xfId="255"/>
    <cellStyle name="Normal 49 2" xfId="256"/>
    <cellStyle name="Normal 5 2 2 2" xfId="257"/>
    <cellStyle name="Normal 5 2 3 2" xfId="258"/>
    <cellStyle name="Normal 5 2 4" xfId="259"/>
    <cellStyle name="Normal 5 3 2" xfId="260"/>
    <cellStyle name="Normal 5 4 2" xfId="261"/>
    <cellStyle name="Normal 5 5" xfId="262"/>
    <cellStyle name="Normal 50 2" xfId="263"/>
    <cellStyle name="Normal 51 2" xfId="264"/>
    <cellStyle name="Normal 52 2" xfId="265"/>
    <cellStyle name="Normal 53 2" xfId="266"/>
    <cellStyle name="Normal 54 2" xfId="267"/>
    <cellStyle name="Normal 55 2" xfId="268"/>
    <cellStyle name="Normal 56 2" xfId="269"/>
    <cellStyle name="Normal 57 2" xfId="270"/>
    <cellStyle name="Normal 58 2" xfId="271"/>
    <cellStyle name="Normal 59 2" xfId="272"/>
    <cellStyle name="Normal 6 2 2 2 2" xfId="273"/>
    <cellStyle name="Normal 6 2 2 3 2" xfId="274"/>
    <cellStyle name="Normal 6 2 2 4" xfId="275"/>
    <cellStyle name="Normal 6 2 3 2" xfId="276"/>
    <cellStyle name="Normal 6 2 4 2" xfId="277"/>
    <cellStyle name="Normal 6 2 5" xfId="278"/>
    <cellStyle name="Normal 6 3 2 2" xfId="279"/>
    <cellStyle name="Normal 6 3 3 2" xfId="280"/>
    <cellStyle name="Normal 6 3 4" xfId="281"/>
    <cellStyle name="Normal 6 4 2" xfId="282"/>
    <cellStyle name="Normal 6 5 2" xfId="283"/>
    <cellStyle name="Normal 6 6" xfId="284"/>
    <cellStyle name="Normal 60 2" xfId="285"/>
    <cellStyle name="Normal 61 2" xfId="286"/>
    <cellStyle name="Normal 62 2" xfId="287"/>
    <cellStyle name="Normal 63 2" xfId="288"/>
    <cellStyle name="Normal 64 2" xfId="289"/>
    <cellStyle name="Normal 66" xfId="290"/>
    <cellStyle name="Normal 67" xfId="291"/>
    <cellStyle name="Normal 7 2 2" xfId="292"/>
    <cellStyle name="Normal 7 3" xfId="293"/>
    <cellStyle name="Normal 8 2 2" xfId="294"/>
    <cellStyle name="Normal 8 3" xfId="295"/>
    <cellStyle name="Normal 9 2" xfId="296"/>
    <cellStyle name="Percent [2] 2" xfId="297"/>
    <cellStyle name="Porcentagem 3 3" xfId="298"/>
    <cellStyle name="Porcentagem 6 2 2" xfId="299"/>
    <cellStyle name="Porcentagem 6 3" xfId="300"/>
    <cellStyle name="Separador de milhares 2 2 2" xfId="301"/>
    <cellStyle name="Separador de milhares 2 3" xfId="302"/>
    <cellStyle name="Vírgula 10 2 2" xfId="303"/>
    <cellStyle name="Vírgula 10 3" xfId="304"/>
    <cellStyle name="Vírgula 11 2" xfId="305"/>
    <cellStyle name="Vírgula 12 2" xfId="306"/>
    <cellStyle name="Vírgula 2 2 2" xfId="307"/>
    <cellStyle name="Vírgula 2 3" xfId="308"/>
    <cellStyle name="Vírgula 2 4" xfId="309"/>
    <cellStyle name="Vírgula 3 2 2" xfId="310"/>
    <cellStyle name="Vírgula 3 3" xfId="311"/>
    <cellStyle name="Vírgula 6 2 2" xfId="312"/>
    <cellStyle name="Vírgula 6 3 2" xfId="313"/>
    <cellStyle name="Vírgula 6 4" xfId="314"/>
    <cellStyle name="Vírgula 7 2 2" xfId="315"/>
    <cellStyle name="Vírgula 7 3 2" xfId="316"/>
    <cellStyle name="Vírgula 8 2 2" xfId="317"/>
    <cellStyle name="Vírgula 8 3 2" xfId="318"/>
    <cellStyle name="Vírgula 8 4" xfId="319"/>
    <cellStyle name="Normal 2 3" xfId="320"/>
    <cellStyle name="Vírgula 5 3" xfId="321"/>
    <cellStyle name="Vírgula 2 5" xfId="322"/>
    <cellStyle name="Vírgula 14" xfId="323"/>
    <cellStyle name="Vírgula 5 2 3" xfId="324"/>
    <cellStyle name="Vírgula 3 2 3" xfId="325"/>
    <cellStyle name="Normal 2 2 2 2" xfId="326"/>
    <cellStyle name="Normal 13 4 3" xfId="327"/>
    <cellStyle name="Porcentagem 4 2 3" xfId="328"/>
    <cellStyle name="Normal 66 2" xfId="329"/>
    <cellStyle name="Normal 80" xfId="330"/>
    <cellStyle name="Normal 100" xfId="331"/>
    <cellStyle name="Normal 4 4" xfId="332"/>
    <cellStyle name="Normal 6 10" xfId="333"/>
    <cellStyle name="Normal 7 5" xfId="334"/>
    <cellStyle name="Normal 9 4" xfId="335"/>
    <cellStyle name="Porcentagem 2 3" xfId="336"/>
    <cellStyle name="Separador de milhares 2 5" xfId="337"/>
    <cellStyle name="Normal 81" xfId="338"/>
    <cellStyle name="Normal 30 4" xfId="339"/>
    <cellStyle name="Normal 39 4" xfId="340"/>
    <cellStyle name="Normal 23 4" xfId="341"/>
    <cellStyle name="Normal 40 4" xfId="342"/>
    <cellStyle name="Normal 24 4" xfId="343"/>
    <cellStyle name="Normal 41 4" xfId="344"/>
    <cellStyle name="Normal 22 4" xfId="345"/>
    <cellStyle name="Normal 42 4" xfId="346"/>
    <cellStyle name="Normal 32 4" xfId="347"/>
    <cellStyle name="Normal 43 4" xfId="348"/>
    <cellStyle name="Normal 19 4" xfId="349"/>
    <cellStyle name="Normal 44 4" xfId="350"/>
    <cellStyle name="Normal 45 4" xfId="351"/>
    <cellStyle name="Normal 36 4" xfId="352"/>
    <cellStyle name="Normal 46 4" xfId="353"/>
    <cellStyle name="Normal 20 4" xfId="354"/>
    <cellStyle name="Normal 47 4" xfId="355"/>
    <cellStyle name="Normal 33 4" xfId="356"/>
    <cellStyle name="Normal 48 4" xfId="357"/>
    <cellStyle name="Normal 17 4" xfId="358"/>
    <cellStyle name="Normal 49 4" xfId="359"/>
    <cellStyle name="Normal 50 4" xfId="360"/>
    <cellStyle name="Normal 51 4" xfId="361"/>
    <cellStyle name="Normal 52 4" xfId="362"/>
    <cellStyle name="Normal 21 4" xfId="363"/>
    <cellStyle name="Normal 53 4" xfId="364"/>
    <cellStyle name="Normal 29 4" xfId="365"/>
    <cellStyle name="Normal 35 4" xfId="366"/>
    <cellStyle name="Normal 54 4" xfId="367"/>
    <cellStyle name="Normal 18 4" xfId="368"/>
    <cellStyle name="Normal 55 4" xfId="369"/>
    <cellStyle name="Normal 31 4" xfId="370"/>
    <cellStyle name="Normal 56 4" xfId="371"/>
    <cellStyle name="Normal 25 4" xfId="372"/>
    <cellStyle name="Normal 57 4" xfId="373"/>
    <cellStyle name="Normal 28 4" xfId="374"/>
    <cellStyle name="Normal 58 4" xfId="375"/>
    <cellStyle name="Normal 59 4" xfId="376"/>
    <cellStyle name="Normal 27 4" xfId="377"/>
    <cellStyle name="Normal 60 4" xfId="378"/>
    <cellStyle name="Normal 61 4" xfId="379"/>
    <cellStyle name="Normal 62 4" xfId="380"/>
    <cellStyle name="Normal 34 4" xfId="381"/>
    <cellStyle name="Normal 63 4" xfId="382"/>
    <cellStyle name="Normal 26 4" xfId="383"/>
    <cellStyle name="material 4" xfId="384"/>
    <cellStyle name="Normal 10 3" xfId="385"/>
    <cellStyle name="Normal 11 3" xfId="386"/>
    <cellStyle name="Normal 12 4" xfId="387"/>
    <cellStyle name="Normal 13 8" xfId="388"/>
    <cellStyle name="Normal 13 2 6" xfId="389"/>
    <cellStyle name="Normal 13 3 6" xfId="390"/>
    <cellStyle name="Normal 14 8" xfId="391"/>
    <cellStyle name="Normal 14 2 6" xfId="392"/>
    <cellStyle name="Normal 14 3 6" xfId="393"/>
    <cellStyle name="Normal 94" xfId="394"/>
    <cellStyle name="Normal 16 8" xfId="395"/>
    <cellStyle name="Normal 16 2 6" xfId="396"/>
    <cellStyle name="Normal 16 3 6" xfId="397"/>
    <cellStyle name="Normal 3 2 4" xfId="398"/>
    <cellStyle name="Normal 37 7" xfId="399"/>
    <cellStyle name="Normal 37 2 6" xfId="400"/>
    <cellStyle name="Normal 38 6" xfId="401"/>
    <cellStyle name="Normal 5 9" xfId="402"/>
    <cellStyle name="Normal 5 2 8" xfId="403"/>
    <cellStyle name="Normal 5 2 2 6" xfId="404"/>
    <cellStyle name="Normal 5 2 3 6" xfId="405"/>
    <cellStyle name="Normal 5 3 6" xfId="406"/>
    <cellStyle name="Normal 5 4 6" xfId="407"/>
    <cellStyle name="Normal 6 2 9" xfId="408"/>
    <cellStyle name="Normal 6 2 2 8" xfId="409"/>
    <cellStyle name="Normal 6 2 2 2 6" xfId="410"/>
    <cellStyle name="Normal 6 2 2 3 6" xfId="411"/>
    <cellStyle name="Normal 6 2 3 6" xfId="412"/>
    <cellStyle name="Normal 6 2 4 6" xfId="413"/>
    <cellStyle name="Normal 6 3 8" xfId="414"/>
    <cellStyle name="Normal 6 3 2 6" xfId="415"/>
    <cellStyle name="Normal 6 3 3 6" xfId="416"/>
    <cellStyle name="Normal 6 4 6" xfId="417"/>
    <cellStyle name="Normal 6 5 6" xfId="418"/>
    <cellStyle name="Normal 7 2 4" xfId="419"/>
    <cellStyle name="Normal 8 5" xfId="420"/>
    <cellStyle name="Normal 8 2 4" xfId="421"/>
    <cellStyle name="Percent [2] 4" xfId="422"/>
    <cellStyle name="Normal 91" xfId="423"/>
    <cellStyle name="Porcentagem 6 7" xfId="424"/>
    <cellStyle name="Porcentagem 6 2 6" xfId="425"/>
    <cellStyle name="Normal 83" xfId="426"/>
    <cellStyle name="Separador de milhares 2 2 4" xfId="427"/>
    <cellStyle name="Vírgula 10 7" xfId="428"/>
    <cellStyle name="Vírgula 10 2 6" xfId="429"/>
    <cellStyle name="Vírgula 11 4" xfId="430"/>
    <cellStyle name="Vírgula 12 6" xfId="431"/>
    <cellStyle name="Vírgula 2 2 3" xfId="432"/>
    <cellStyle name="Vírgula 6 6" xfId="433"/>
    <cellStyle name="Vírgula 6 2 4" xfId="434"/>
    <cellStyle name="Vírgula 7 9" xfId="435"/>
    <cellStyle name="Vírgula 7 2 6" xfId="436"/>
    <cellStyle name="Vírgula 7 3 6" xfId="437"/>
    <cellStyle name="Vírgula 8 8" xfId="438"/>
    <cellStyle name="Vírgula 8 2 6" xfId="439"/>
    <cellStyle name="Vírgula 8 3 6" xfId="440"/>
    <cellStyle name="Vírgula 6 3 4" xfId="441"/>
    <cellStyle name="Normal 4 2 2" xfId="442"/>
    <cellStyle name="Vírgula 5 2 2 2" xfId="443"/>
    <cellStyle name="Porcentagem 4 2 2 2" xfId="444"/>
    <cellStyle name="Vírgula 2 3 2" xfId="445"/>
    <cellStyle name="Porcentagem 2 2 2" xfId="446"/>
    <cellStyle name="Normal 13 4 7" xfId="447"/>
    <cellStyle name="Vírgula 7 4 6" xfId="448"/>
    <cellStyle name="Normal 64 5" xfId="449"/>
    <cellStyle name="Normal 64 2 2" xfId="450"/>
    <cellStyle name="Normal 65 3" xfId="451"/>
    <cellStyle name="Porcentagem 7 2" xfId="452"/>
    <cellStyle name="Vírgula 13 2" xfId="453"/>
    <cellStyle name="Normal 10 2 2" xfId="454"/>
    <cellStyle name="Normal 11 2 2" xfId="455"/>
    <cellStyle name="Vírgula 2 2 2 2" xfId="456"/>
    <cellStyle name="Normal 85" xfId="457"/>
    <cellStyle name="Normal 13 4 2 5" xfId="458"/>
    <cellStyle name="Normal 13 4 3 4" xfId="459"/>
    <cellStyle name="Normal 13 5 5" xfId="460"/>
    <cellStyle name="Vírgula 7 4 2 5" xfId="461"/>
    <cellStyle name="Vírgula 7 5 5" xfId="462"/>
    <cellStyle name="Normal 69" xfId="463"/>
    <cellStyle name="Normal 73" xfId="464"/>
    <cellStyle name="Normal 6 8" xfId="465"/>
    <cellStyle name="Normal 7 4" xfId="466"/>
    <cellStyle name="Normal 9 3" xfId="467"/>
    <cellStyle name="Separador de milhares 2 4" xfId="468"/>
    <cellStyle name="Vírgula 3 4" xfId="469"/>
    <cellStyle name="Normal 30 3" xfId="470"/>
    <cellStyle name="Normal 39 3" xfId="471"/>
    <cellStyle name="Normal 23 3" xfId="472"/>
    <cellStyle name="Normal 40 3" xfId="473"/>
    <cellStyle name="Normal 24 3" xfId="474"/>
    <cellStyle name="Normal 41 3" xfId="475"/>
    <cellStyle name="Normal 22 3" xfId="476"/>
    <cellStyle name="Normal 42 3" xfId="477"/>
    <cellStyle name="Normal 32 3" xfId="478"/>
    <cellStyle name="Normal 43 3" xfId="479"/>
    <cellStyle name="Normal 19 3" xfId="480"/>
    <cellStyle name="Normal 44 3" xfId="481"/>
    <cellStyle name="Normal 45 3" xfId="482"/>
    <cellStyle name="Normal 36 3" xfId="483"/>
    <cellStyle name="Normal 46 3" xfId="484"/>
    <cellStyle name="Normal 20 3" xfId="485"/>
    <cellStyle name="Normal 47 3" xfId="486"/>
    <cellStyle name="Normal 33 3" xfId="487"/>
    <cellStyle name="Normal 48 3" xfId="488"/>
    <cellStyle name="Normal 17 3" xfId="489"/>
    <cellStyle name="Normal 49 3" xfId="490"/>
    <cellStyle name="Normal 50 3" xfId="491"/>
    <cellStyle name="Normal 51 3" xfId="492"/>
    <cellStyle name="Normal 52 3" xfId="493"/>
    <cellStyle name="Normal 21 3" xfId="494"/>
    <cellStyle name="Normal 53 3" xfId="495"/>
    <cellStyle name="Normal 29 3" xfId="496"/>
    <cellStyle name="Normal 35 3" xfId="497"/>
    <cellStyle name="Normal 54 3" xfId="498"/>
    <cellStyle name="Normal 18 3" xfId="499"/>
    <cellStyle name="Normal 55 3" xfId="500"/>
    <cellStyle name="Normal 31 3" xfId="501"/>
    <cellStyle name="Normal 56 3" xfId="502"/>
    <cellStyle name="Normal 25 3" xfId="503"/>
    <cellStyle name="Normal 57 3" xfId="504"/>
    <cellStyle name="Normal 28 3" xfId="505"/>
    <cellStyle name="Normal 58 3" xfId="506"/>
    <cellStyle name="Normal 59 3" xfId="507"/>
    <cellStyle name="Normal 27 3" xfId="508"/>
    <cellStyle name="Normal 60 3" xfId="509"/>
    <cellStyle name="Normal 61 3" xfId="510"/>
    <cellStyle name="Normal 62 3" xfId="511"/>
    <cellStyle name="Normal 34 3" xfId="512"/>
    <cellStyle name="Normal 63 3" xfId="513"/>
    <cellStyle name="Normal 26 3" xfId="514"/>
    <cellStyle name="material 3" xfId="515"/>
    <cellStyle name="Normal 12 3" xfId="516"/>
    <cellStyle name="Normal 13 6" xfId="517"/>
    <cellStyle name="Normal 13 2 4" xfId="518"/>
    <cellStyle name="Normal 13 3 4" xfId="519"/>
    <cellStyle name="Normal 14 6" xfId="520"/>
    <cellStyle name="Normal 14 2 4" xfId="521"/>
    <cellStyle name="Normal 14 3 4" xfId="522"/>
    <cellStyle name="Normal 16 6" xfId="523"/>
    <cellStyle name="Normal 16 2 4" xfId="524"/>
    <cellStyle name="Normal 16 3 4" xfId="525"/>
    <cellStyle name="Normal 3 2 3" xfId="526"/>
    <cellStyle name="Normal 37 5" xfId="527"/>
    <cellStyle name="Normal 37 2 4" xfId="528"/>
    <cellStyle name="Normal 38 4" xfId="529"/>
    <cellStyle name="Normal 5 7" xfId="530"/>
    <cellStyle name="Normal 5 2 6" xfId="531"/>
    <cellStyle name="Normal 5 2 2 4" xfId="532"/>
    <cellStyle name="Normal 5 2 3 4" xfId="533"/>
    <cellStyle name="Normal 5 3 4" xfId="534"/>
    <cellStyle name="Normal 5 4 4" xfId="535"/>
    <cellStyle name="Normal 6 2 7" xfId="536"/>
    <cellStyle name="Normal 6 2 2 6" xfId="537"/>
    <cellStyle name="Normal 6 2 2 2 4" xfId="538"/>
    <cellStyle name="Normal 6 2 2 3 4" xfId="539"/>
    <cellStyle name="Normal 6 2 3 4" xfId="540"/>
    <cellStyle name="Normal 6 2 4 4" xfId="541"/>
    <cellStyle name="Normal 6 3 6" xfId="542"/>
    <cellStyle name="Normal 6 3 2 4" xfId="543"/>
    <cellStyle name="Normal 6 3 3 4" xfId="544"/>
    <cellStyle name="Normal 6 4 4" xfId="545"/>
    <cellStyle name="Normal 6 5 4" xfId="546"/>
    <cellStyle name="Normal 7 2 3" xfId="547"/>
    <cellStyle name="Normal 8 4" xfId="548"/>
    <cellStyle name="Normal 8 2 3" xfId="549"/>
    <cellStyle name="Percent [2] 3" xfId="550"/>
    <cellStyle name="Porcentagem 6 5" xfId="551"/>
    <cellStyle name="Porcentagem 6 2 4" xfId="552"/>
    <cellStyle name="Separador de milhares 2 2 3" xfId="553"/>
    <cellStyle name="Vírgula 10 5" xfId="554"/>
    <cellStyle name="Vírgula 10 2 4" xfId="555"/>
    <cellStyle name="Vírgula 11 3" xfId="556"/>
    <cellStyle name="Vírgula 12 4" xfId="557"/>
    <cellStyle name="Vírgula 6 5" xfId="558"/>
    <cellStyle name="Vírgula 6 2 3" xfId="559"/>
    <cellStyle name="Vírgula 7 7" xfId="560"/>
    <cellStyle name="Vírgula 7 2 4" xfId="561"/>
    <cellStyle name="Vírgula 7 3 4" xfId="562"/>
    <cellStyle name="Vírgula 8 6" xfId="563"/>
    <cellStyle name="Vírgula 8 2 4" xfId="564"/>
    <cellStyle name="Vírgula 8 3 4" xfId="565"/>
    <cellStyle name="Normal 70" xfId="566"/>
    <cellStyle name="Vírgula 6 3 3" xfId="567"/>
    <cellStyle name="Normal 13 4 4" xfId="568"/>
    <cellStyle name="Vírgula 7 4 4" xfId="569"/>
    <cellStyle name="Normal 64 3" xfId="570"/>
    <cellStyle name="Vírgula 7 4 2 3" xfId="571"/>
    <cellStyle name="Normal 66 3" xfId="572"/>
    <cellStyle name="Normal 67 3" xfId="573"/>
    <cellStyle name="material 2 2" xfId="574"/>
    <cellStyle name="Normal 12 2 2" xfId="575"/>
    <cellStyle name="Normal 13 5 3" xfId="576"/>
    <cellStyle name="Normal 13 2 2 3" xfId="577"/>
    <cellStyle name="Normal 13 3 2 3" xfId="578"/>
    <cellStyle name="Normal 14 4 3" xfId="579"/>
    <cellStyle name="Normal 14 2 2 3" xfId="580"/>
    <cellStyle name="Normal 14 3 2 3" xfId="581"/>
    <cellStyle name="Normal 16 4 3" xfId="582"/>
    <cellStyle name="Normal 16 2 2 3" xfId="583"/>
    <cellStyle name="Normal 16 3 2 3" xfId="584"/>
    <cellStyle name="Normal 17 2 2" xfId="585"/>
    <cellStyle name="Normal 18 2 2" xfId="586"/>
    <cellStyle name="Normal 19 2 2" xfId="587"/>
    <cellStyle name="Normal 20 2 2" xfId="588"/>
    <cellStyle name="Normal 21 2 2" xfId="589"/>
    <cellStyle name="Normal 22 2 2" xfId="590"/>
    <cellStyle name="Normal 23 2 2" xfId="591"/>
    <cellStyle name="Normal 24 2 2" xfId="592"/>
    <cellStyle name="Normal 25 2 2" xfId="593"/>
    <cellStyle name="Normal 26 2 2" xfId="594"/>
    <cellStyle name="Normal 27 2 2" xfId="595"/>
    <cellStyle name="Normal 28 2 2" xfId="596"/>
    <cellStyle name="Normal 29 2 2" xfId="597"/>
    <cellStyle name="Normal 3 4 2" xfId="598"/>
    <cellStyle name="Normal 3 2 2 2" xfId="599"/>
    <cellStyle name="Normal 30 2 2" xfId="600"/>
    <cellStyle name="Normal 31 2 2" xfId="601"/>
    <cellStyle name="Normal 32 2 2" xfId="602"/>
    <cellStyle name="Normal 33 2 2" xfId="603"/>
    <cellStyle name="Normal 34 2 2" xfId="604"/>
    <cellStyle name="Normal 35 2 2" xfId="605"/>
    <cellStyle name="Normal 36 2 2" xfId="606"/>
    <cellStyle name="Normal 37 3 3" xfId="607"/>
    <cellStyle name="Normal 37 2 2 3" xfId="608"/>
    <cellStyle name="Normal 38 2 3" xfId="609"/>
    <cellStyle name="Normal 39 2 2" xfId="610"/>
    <cellStyle name="Normal 40 2 2" xfId="611"/>
    <cellStyle name="Normal 41 2 2" xfId="612"/>
    <cellStyle name="Normal 42 2 2" xfId="613"/>
    <cellStyle name="Normal 43 2 2" xfId="614"/>
    <cellStyle name="Normal 44 2 2" xfId="615"/>
    <cellStyle name="Normal 45 2 2" xfId="616"/>
    <cellStyle name="Normal 46 2 2" xfId="617"/>
    <cellStyle name="Normal 47 2 2" xfId="618"/>
    <cellStyle name="Normal 48 2 2" xfId="619"/>
    <cellStyle name="Normal 49 2 2" xfId="620"/>
    <cellStyle name="Normal 5 5 3" xfId="621"/>
    <cellStyle name="Normal 5 2 4 3" xfId="622"/>
    <cellStyle name="Normal 5 2 2 2 3" xfId="623"/>
    <cellStyle name="Normal 5 2 3 2 3" xfId="624"/>
    <cellStyle name="Normal 5 3 2 3" xfId="625"/>
    <cellStyle name="Normal 5 4 2 3" xfId="626"/>
    <cellStyle name="Normal 50 2 2" xfId="627"/>
    <cellStyle name="Normal 51 2 2" xfId="628"/>
    <cellStyle name="Normal 52 2 2" xfId="629"/>
    <cellStyle name="Normal 53 2 2" xfId="630"/>
    <cellStyle name="Normal 54 2 2" xfId="631"/>
    <cellStyle name="Normal 55 2 2" xfId="632"/>
    <cellStyle name="Normal 56 2 2" xfId="633"/>
    <cellStyle name="Normal 57 2 2" xfId="634"/>
    <cellStyle name="Normal 58 2 2" xfId="635"/>
    <cellStyle name="Normal 59 2 2" xfId="636"/>
    <cellStyle name="Normal 6 6 3" xfId="637"/>
    <cellStyle name="Normal 6 2 5 3" xfId="638"/>
    <cellStyle name="Normal 6 2 2 4 3" xfId="639"/>
    <cellStyle name="Normal 6 2 2 2 2 3" xfId="640"/>
    <cellStyle name="Normal 6 2 2 3 2 3" xfId="641"/>
    <cellStyle name="Normal 6 2 3 2 3" xfId="642"/>
    <cellStyle name="Normal 6 2 4 2 3" xfId="643"/>
    <cellStyle name="Normal 6 3 4 3" xfId="644"/>
    <cellStyle name="Normal 6 3 2 2 3" xfId="645"/>
    <cellStyle name="Normal 6 3 3 2 3" xfId="646"/>
    <cellStyle name="Normal 6 4 2 3" xfId="647"/>
    <cellStyle name="Normal 6 5 2 3" xfId="648"/>
    <cellStyle name="Normal 60 2 2" xfId="649"/>
    <cellStyle name="Normal 61 2 2" xfId="650"/>
    <cellStyle name="Normal 62 2 2" xfId="651"/>
    <cellStyle name="Normal 63 2 2" xfId="652"/>
    <cellStyle name="Normal 7 3 2" xfId="653"/>
    <cellStyle name="Normal 7 2 2 2" xfId="654"/>
    <cellStyle name="Normal 8 3 2" xfId="655"/>
    <cellStyle name="Normal 8 2 2 2" xfId="656"/>
    <cellStyle name="Normal 9 2 2" xfId="657"/>
    <cellStyle name="Percent [2] 2 2" xfId="658"/>
    <cellStyle name="Porcentagem 6 3 3" xfId="659"/>
    <cellStyle name="Porcentagem 6 2 2 3" xfId="660"/>
    <cellStyle name="Separador de milhares 2 3 2" xfId="661"/>
    <cellStyle name="Separador de milhares 2 2 2 2" xfId="662"/>
    <cellStyle name="Vírgula 10 3 3" xfId="663"/>
    <cellStyle name="Vírgula 10 2 2 3" xfId="664"/>
    <cellStyle name="Vírgula 11 2 2" xfId="665"/>
    <cellStyle name="Vírgula 12 2 3" xfId="666"/>
    <cellStyle name="Vírgula 3 3 2" xfId="667"/>
    <cellStyle name="Vírgula 3 2 2 2" xfId="668"/>
    <cellStyle name="Vírgula 6 4 2" xfId="669"/>
    <cellStyle name="Vírgula 6 2 2 2" xfId="670"/>
    <cellStyle name="Vírgula 6 3 2 2" xfId="671"/>
    <cellStyle name="Vírgula 7 5 3" xfId="672"/>
    <cellStyle name="Vírgula 7 2 2 3" xfId="673"/>
    <cellStyle name="Vírgula 7 3 2 3" xfId="674"/>
    <cellStyle name="Vírgula 8 4 3" xfId="675"/>
    <cellStyle name="Vírgula 8 2 2 3" xfId="676"/>
    <cellStyle name="Vírgula 8 3 2 3" xfId="677"/>
    <cellStyle name="Normal 13 4 2 2" xfId="678"/>
    <cellStyle name="Normal 13 4 3 2" xfId="679"/>
    <cellStyle name="Normal 6 7" xfId="680"/>
    <cellStyle name="Normal 13 2 3" xfId="681"/>
    <cellStyle name="Normal 13 3 3" xfId="682"/>
    <cellStyle name="Normal 14 5" xfId="683"/>
    <cellStyle name="Normal 14 2 3" xfId="684"/>
    <cellStyle name="Normal 14 3 3" xfId="685"/>
    <cellStyle name="Normal 16 5" xfId="686"/>
    <cellStyle name="Normal 16 2 3" xfId="687"/>
    <cellStyle name="Normal 16 3 3" xfId="688"/>
    <cellStyle name="Normal 37 4" xfId="689"/>
    <cellStyle name="Normal 37 2 3" xfId="690"/>
    <cellStyle name="Normal 38 3" xfId="691"/>
    <cellStyle name="Normal 68" xfId="692"/>
    <cellStyle name="Normal 5 6" xfId="693"/>
    <cellStyle name="Normal 5 2 5" xfId="694"/>
    <cellStyle name="Normal 5 2 2 3" xfId="695"/>
    <cellStyle name="Normal 5 2 3 3" xfId="696"/>
    <cellStyle name="Normal 5 3 3" xfId="697"/>
    <cellStyle name="Normal 5 4 3" xfId="698"/>
    <cellStyle name="Normal 6 2 6" xfId="699"/>
    <cellStyle name="Normal 6 2 2 5" xfId="700"/>
    <cellStyle name="Normal 6 2 2 2 3" xfId="701"/>
    <cellStyle name="Normal 6 2 2 3 3" xfId="702"/>
    <cellStyle name="Normal 6 2 3 3" xfId="703"/>
    <cellStyle name="Normal 6 2 4 3" xfId="704"/>
    <cellStyle name="Normal 6 3 5" xfId="705"/>
    <cellStyle name="Normal 6 3 2 3" xfId="706"/>
    <cellStyle name="Normal 6 3 3 3" xfId="707"/>
    <cellStyle name="Normal 6 4 3" xfId="708"/>
    <cellStyle name="Normal 6 5 3" xfId="709"/>
    <cellStyle name="Porcentagem 6 4" xfId="710"/>
    <cellStyle name="Porcentagem 6 2 3" xfId="711"/>
    <cellStyle name="Vírgula 10 4" xfId="712"/>
    <cellStyle name="Vírgula 10 2 3" xfId="713"/>
    <cellStyle name="Vírgula 12 3" xfId="714"/>
    <cellStyle name="Vírgula 7 6" xfId="715"/>
    <cellStyle name="Vírgula 7 2 3" xfId="716"/>
    <cellStyle name="Vírgula 7 3 3" xfId="717"/>
    <cellStyle name="Vírgula 7 4 3" xfId="718"/>
    <cellStyle name="Vírgula 8 5" xfId="719"/>
    <cellStyle name="Vírgula 8 2 3" xfId="720"/>
    <cellStyle name="Vírgula 8 3 3" xfId="721"/>
    <cellStyle name="Normal 13 5 2" xfId="722"/>
    <cellStyle name="Vírgula 7 5 2" xfId="723"/>
    <cellStyle name="Vírgula 7 4 2 2" xfId="724"/>
    <cellStyle name="Normal 65 2" xfId="725"/>
    <cellStyle name="Normal 71" xfId="726"/>
    <cellStyle name="Normal 72" xfId="727"/>
    <cellStyle name="Normal 75" xfId="728"/>
    <cellStyle name="Normal 74" xfId="729"/>
    <cellStyle name="Normal 76" xfId="730"/>
    <cellStyle name="Normal 6 9" xfId="731"/>
    <cellStyle name="Normal 13 7" xfId="732"/>
    <cellStyle name="Normal 13 2 5" xfId="733"/>
    <cellStyle name="Normal 13 3 5" xfId="734"/>
    <cellStyle name="Normal 14 7" xfId="735"/>
    <cellStyle name="Normal 14 2 5" xfId="736"/>
    <cellStyle name="Normal 14 3 5" xfId="737"/>
    <cellStyle name="Normal 16 7" xfId="738"/>
    <cellStyle name="Normal 16 2 5" xfId="739"/>
    <cellStyle name="Normal 16 3 5" xfId="740"/>
    <cellStyle name="Normal 37 6" xfId="741"/>
    <cellStyle name="Normal 37 2 5" xfId="742"/>
    <cellStyle name="Normal 38 5" xfId="743"/>
    <cellStyle name="Normal 5 8" xfId="744"/>
    <cellStyle name="Normal 5 2 7" xfId="745"/>
    <cellStyle name="Normal 5 2 2 5" xfId="746"/>
    <cellStyle name="Normal 5 2 3 5" xfId="747"/>
    <cellStyle name="Normal 5 3 5" xfId="748"/>
    <cellStyle name="Normal 5 4 5" xfId="749"/>
    <cellStyle name="Normal 6 2 8" xfId="750"/>
    <cellStyle name="Normal 6 2 2 7" xfId="751"/>
    <cellStyle name="Normal 6 2 2 2 5" xfId="752"/>
    <cellStyle name="Normal 6 2 2 3 5" xfId="753"/>
    <cellStyle name="Normal 6 2 3 5" xfId="754"/>
    <cellStyle name="Normal 6 2 4 5" xfId="755"/>
    <cellStyle name="Normal 6 3 7" xfId="756"/>
    <cellStyle name="Normal 6 3 2 5" xfId="757"/>
    <cellStyle name="Normal 6 3 3 5" xfId="758"/>
    <cellStyle name="Normal 6 4 5" xfId="759"/>
    <cellStyle name="Normal 6 5 5" xfId="760"/>
    <cellStyle name="Porcentagem 6 6" xfId="761"/>
    <cellStyle name="Porcentagem 6 2 5" xfId="762"/>
    <cellStyle name="Vírgula 10 6" xfId="763"/>
    <cellStyle name="Vírgula 10 2 5" xfId="764"/>
    <cellStyle name="Vírgula 12 5" xfId="765"/>
    <cellStyle name="Vírgula 7 8" xfId="766"/>
    <cellStyle name="Vírgula 7 2 5" xfId="767"/>
    <cellStyle name="Vírgula 7 3 5" xfId="768"/>
    <cellStyle name="Vírgula 8 7" xfId="769"/>
    <cellStyle name="Vírgula 8 2 5" xfId="770"/>
    <cellStyle name="Vírgula 8 3 5" xfId="771"/>
    <cellStyle name="Normal 13 4 5" xfId="772"/>
    <cellStyle name="Vírgula 7 4 5" xfId="773"/>
    <cellStyle name="Normal 64 4" xfId="774"/>
    <cellStyle name="Vírgula 7 4 2 4" xfId="775"/>
    <cellStyle name="Normal 66 4" xfId="776"/>
    <cellStyle name="Normal 67 2" xfId="777"/>
    <cellStyle name="Normal 13 5 4" xfId="778"/>
    <cellStyle name="Normal 13 2 2 2" xfId="779"/>
    <cellStyle name="Normal 13 3 2 2" xfId="780"/>
    <cellStyle name="Normal 14 4 2" xfId="781"/>
    <cellStyle name="Normal 14 2 2 2" xfId="782"/>
    <cellStyle name="Normal 14 3 2 2" xfId="783"/>
    <cellStyle name="Normal 16 4 2" xfId="784"/>
    <cellStyle name="Normal 16 2 2 2" xfId="785"/>
    <cellStyle name="Normal 16 3 2 2" xfId="786"/>
    <cellStyle name="Normal 37 3 2" xfId="787"/>
    <cellStyle name="Normal 37 2 2 2" xfId="788"/>
    <cellStyle name="Normal 38 2 2" xfId="789"/>
    <cellStyle name="Normal 5 5 2" xfId="790"/>
    <cellStyle name="Normal 5 2 4 2" xfId="791"/>
    <cellStyle name="Normal 5 2 2 2 2" xfId="792"/>
    <cellStyle name="Normal 5 2 3 2 2" xfId="793"/>
    <cellStyle name="Normal 5 3 2 2" xfId="794"/>
    <cellStyle name="Normal 5 4 2 2" xfId="795"/>
    <cellStyle name="Normal 6 6 2" xfId="796"/>
    <cellStyle name="Normal 6 2 5 2" xfId="797"/>
    <cellStyle name="Normal 6 2 2 4 2" xfId="798"/>
    <cellStyle name="Normal 6 2 2 2 2 2" xfId="799"/>
    <cellStyle name="Normal 6 2 2 3 2 2" xfId="800"/>
    <cellStyle name="Normal 6 2 3 2 2" xfId="801"/>
    <cellStyle name="Normal 6 2 4 2 2" xfId="802"/>
    <cellStyle name="Normal 6 3 4 2" xfId="803"/>
    <cellStyle name="Normal 6 3 2 2 2" xfId="804"/>
    <cellStyle name="Normal 6 3 3 2 2" xfId="805"/>
    <cellStyle name="Normal 6 4 2 2" xfId="806"/>
    <cellStyle name="Normal 6 5 2 2" xfId="807"/>
    <cellStyle name="Porcentagem 6 3 2" xfId="808"/>
    <cellStyle name="Porcentagem 6 2 2 2" xfId="809"/>
    <cellStyle name="Normal 77" xfId="810"/>
    <cellStyle name="Vírgula 10 3 2" xfId="811"/>
    <cellStyle name="Vírgula 10 2 2 2" xfId="812"/>
    <cellStyle name="Vírgula 12 2 2" xfId="813"/>
    <cellStyle name="Vírgula 7 5 4" xfId="814"/>
    <cellStyle name="Vírgula 7 2 2 2" xfId="815"/>
    <cellStyle name="Vírgula 7 3 2 2" xfId="816"/>
    <cellStyle name="Vírgula 8 4 2" xfId="817"/>
    <cellStyle name="Vírgula 8 2 2 2" xfId="818"/>
    <cellStyle name="Vírgula 8 3 2 2" xfId="819"/>
    <cellStyle name="Normal 13 4 2 3" xfId="820"/>
    <cellStyle name="Normal 13 4 3 3" xfId="821"/>
    <cellStyle name="Normal 6 7 2" xfId="822"/>
    <cellStyle name="Normal 13 2 3 2" xfId="823"/>
    <cellStyle name="Normal 13 3 3 2" xfId="824"/>
    <cellStyle name="Normal 14 5 2" xfId="825"/>
    <cellStyle name="Normal 14 2 3 2" xfId="826"/>
    <cellStyle name="Normal 14 3 3 2" xfId="827"/>
    <cellStyle name="Normal 16 5 2" xfId="828"/>
    <cellStyle name="Normal 16 2 3 2" xfId="829"/>
    <cellStyle name="Normal 16 3 3 2" xfId="830"/>
    <cellStyle name="Normal 37 4 2" xfId="831"/>
    <cellStyle name="Normal 37 2 3 2" xfId="832"/>
    <cellStyle name="Normal 38 3 2" xfId="833"/>
    <cellStyle name="Normal 5 6 2" xfId="834"/>
    <cellStyle name="Normal 5 2 5 2" xfId="835"/>
    <cellStyle name="Normal 5 2 2 3 2" xfId="836"/>
    <cellStyle name="Normal 5 2 3 3 2" xfId="837"/>
    <cellStyle name="Normal 5 3 3 2" xfId="838"/>
    <cellStyle name="Normal 5 4 3 2" xfId="839"/>
    <cellStyle name="Normal 6 2 6 2" xfId="840"/>
    <cellStyle name="Normal 6 2 2 5 2" xfId="841"/>
    <cellStyle name="Normal 6 2 2 2 3 2" xfId="842"/>
    <cellStyle name="Normal 6 2 2 3 3 2" xfId="843"/>
    <cellStyle name="Normal 6 2 3 3 2" xfId="844"/>
    <cellStyle name="Normal 6 2 4 3 2" xfId="845"/>
    <cellStyle name="Normal 6 3 5 2" xfId="846"/>
    <cellStyle name="Normal 6 3 2 3 2" xfId="847"/>
    <cellStyle name="Normal 6 3 3 3 2" xfId="848"/>
    <cellStyle name="Normal 6 4 3 2" xfId="849"/>
    <cellStyle name="Normal 6 5 3 2" xfId="850"/>
    <cellStyle name="Porcentagem 6 4 2" xfId="851"/>
    <cellStyle name="Porcentagem 6 2 3 2" xfId="852"/>
    <cellStyle name="Vírgula 10 4 2" xfId="853"/>
    <cellStyle name="Vírgula 10 2 3 2" xfId="854"/>
    <cellStyle name="Vírgula 12 3 2" xfId="855"/>
    <cellStyle name="Vírgula 7 6 2" xfId="856"/>
    <cellStyle name="Vírgula 7 2 3 2" xfId="857"/>
    <cellStyle name="Vírgula 7 3 3 2" xfId="858"/>
    <cellStyle name="Vírgula 7 4 3 2" xfId="859"/>
    <cellStyle name="Vírgula 8 5 2" xfId="860"/>
    <cellStyle name="Vírgula 8 2 3 2" xfId="861"/>
    <cellStyle name="Vírgula 8 3 3 2" xfId="862"/>
    <cellStyle name="Normal 13 5 2 2" xfId="863"/>
    <cellStyle name="Vírgula 7 5 2 2" xfId="864"/>
    <cellStyle name="Vírgula 7 4 2 2 2" xfId="865"/>
    <cellStyle name="Normal 65 2 2" xfId="866"/>
    <cellStyle name="Normal 78" xfId="867"/>
    <cellStyle name="Normal 79" xfId="868"/>
    <cellStyle name="Normal 13 4 6" xfId="869"/>
    <cellStyle name="Normal 13 4 2 4" xfId="870"/>
    <cellStyle name="Vírgula 7 4 2 2 3" xfId="871"/>
    <cellStyle name="Normal 93" xfId="872"/>
    <cellStyle name="Normal 96" xfId="873"/>
    <cellStyle name="Normal 92" xfId="874"/>
    <cellStyle name="Normal 90" xfId="875"/>
    <cellStyle name="Normal 88" xfId="876"/>
    <cellStyle name="Normal 89" xfId="877"/>
    <cellStyle name="Normal 98" xfId="878"/>
    <cellStyle name="Normal 86" xfId="879"/>
    <cellStyle name="Normal 84" xfId="880"/>
    <cellStyle name="Normal 97" xfId="881"/>
    <cellStyle name="Normal 82" xfId="882"/>
    <cellStyle name="Normal 101" xfId="883"/>
    <cellStyle name="Normal 95" xfId="884"/>
    <cellStyle name="Normal 99" xfId="885"/>
    <cellStyle name="Normal 87" xfId="886"/>
    <cellStyle name="Normal 102" xfId="887"/>
    <cellStyle name="Normal 6 12" xfId="888"/>
    <cellStyle name="Normal 13 4 2 7" xfId="889"/>
    <cellStyle name="Vírgula 7 4 2 7" xfId="890"/>
    <cellStyle name="Normal 13 10" xfId="891"/>
    <cellStyle name="Normal 13 2 8" xfId="892"/>
    <cellStyle name="Normal 13 3 8" xfId="893"/>
    <cellStyle name="Normal 13 4 9" xfId="894"/>
    <cellStyle name="Normal 13 5 7" xfId="895"/>
    <cellStyle name="Normal 14 10" xfId="896"/>
    <cellStyle name="Normal 14 2 8" xfId="897"/>
    <cellStyle name="Normal 14 3 8" xfId="898"/>
    <cellStyle name="Normal 16 10" xfId="899"/>
    <cellStyle name="Normal 16 2 8" xfId="900"/>
    <cellStyle name="Normal 16 3 8" xfId="901"/>
    <cellStyle name="Normal 37 9" xfId="902"/>
    <cellStyle name="Normal 37 2 8" xfId="903"/>
    <cellStyle name="Normal 38 8" xfId="904"/>
    <cellStyle name="Normal 5 11" xfId="905"/>
    <cellStyle name="Normal 5 2 10" xfId="906"/>
    <cellStyle name="Normal 5 2 2 8" xfId="907"/>
    <cellStyle name="Normal 5 2 3 8" xfId="908"/>
    <cellStyle name="Normal 5 3 8" xfId="909"/>
    <cellStyle name="Normal 5 4 8" xfId="910"/>
    <cellStyle name="Normal 6 2 11" xfId="911"/>
    <cellStyle name="Normal 6 2 2 10" xfId="912"/>
    <cellStyle name="Normal 6 2 2 2 8" xfId="913"/>
    <cellStyle name="Normal 6 2 2 3 8" xfId="914"/>
    <cellStyle name="Normal 6 2 3 8" xfId="915"/>
    <cellStyle name="Normal 6 2 4 8" xfId="916"/>
    <cellStyle name="Normal 6 3 10" xfId="917"/>
    <cellStyle name="Normal 6 3 2 8" xfId="918"/>
    <cellStyle name="Normal 6 3 3 8" xfId="919"/>
    <cellStyle name="Normal 6 4 8" xfId="920"/>
    <cellStyle name="Normal 6 5 8" xfId="921"/>
    <cellStyle name="Normal 65 5" xfId="922"/>
    <cellStyle name="Porcentagem 6 9" xfId="923"/>
    <cellStyle name="Porcentagem 6 2 8" xfId="924"/>
    <cellStyle name="Vírgula 10 9" xfId="925"/>
    <cellStyle name="Vírgula 10 2 8" xfId="926"/>
    <cellStyle name="Vírgula 12 8" xfId="927"/>
    <cellStyle name="Vírgula 7 11" xfId="928"/>
    <cellStyle name="Vírgula 7 2 8" xfId="929"/>
    <cellStyle name="Vírgula 7 3 8" xfId="930"/>
    <cellStyle name="Vírgula 7 4 8" xfId="931"/>
    <cellStyle name="Vírgula 7 5 7" xfId="932"/>
    <cellStyle name="Vírgula 8 10" xfId="933"/>
    <cellStyle name="Vírgula 8 2 8" xfId="934"/>
    <cellStyle name="Vírgula 8 3 8" xfId="935"/>
    <cellStyle name="Normal 13 2 2 5" xfId="936"/>
    <cellStyle name="Normal 13 3 2 5" xfId="937"/>
    <cellStyle name="Normal 14 2 2 5" xfId="938"/>
    <cellStyle name="Normal 14 3 2 5" xfId="939"/>
    <cellStyle name="Normal 14 4 5" xfId="940"/>
    <cellStyle name="Normal 16 2 2 5" xfId="941"/>
    <cellStyle name="Normal 16 3 2 5" xfId="942"/>
    <cellStyle name="Normal 16 4 5" xfId="943"/>
    <cellStyle name="Normal 37 2 2 5" xfId="944"/>
    <cellStyle name="Normal 37 3 5" xfId="945"/>
    <cellStyle name="Normal 38 2 5" xfId="946"/>
    <cellStyle name="Normal 5 2 2 2 5" xfId="947"/>
    <cellStyle name="Normal 5 2 3 2 5" xfId="948"/>
    <cellStyle name="Normal 5 2 4 5" xfId="949"/>
    <cellStyle name="Normal 5 3 2 5" xfId="950"/>
    <cellStyle name="Normal 5 4 2 5" xfId="951"/>
    <cellStyle name="Normal 5 5 5" xfId="952"/>
    <cellStyle name="Normal 6 2 2 2 2 5" xfId="953"/>
    <cellStyle name="Normal 6 2 2 3 2 5" xfId="954"/>
    <cellStyle name="Normal 6 2 2 4 5" xfId="955"/>
    <cellStyle name="Normal 6 2 3 2 5" xfId="956"/>
    <cellStyle name="Normal 6 2 4 2 5" xfId="957"/>
    <cellStyle name="Normal 6 2 5 5" xfId="958"/>
    <cellStyle name="Normal 6 3 2 2 5" xfId="959"/>
    <cellStyle name="Normal 6 3 3 2 5" xfId="960"/>
    <cellStyle name="Normal 6 3 4 5" xfId="961"/>
    <cellStyle name="Normal 6 4 2 5" xfId="962"/>
    <cellStyle name="Normal 6 5 2 5" xfId="963"/>
    <cellStyle name="Normal 6 6 5" xfId="964"/>
    <cellStyle name="Normal 66 6" xfId="965"/>
    <cellStyle name="Normal 67 5" xfId="966"/>
    <cellStyle name="Porcentagem 6 2 2 5" xfId="967"/>
    <cellStyle name="Porcentagem 6 3 5" xfId="968"/>
    <cellStyle name="Vírgula 10 2 2 5" xfId="969"/>
    <cellStyle name="Vírgula 10 3 5" xfId="970"/>
    <cellStyle name="Vírgula 12 2 5" xfId="971"/>
    <cellStyle name="Vírgula 7 2 2 5" xfId="972"/>
    <cellStyle name="Vírgula 7 3 2 5" xfId="973"/>
    <cellStyle name="Vírgula 8 2 2 5" xfId="974"/>
    <cellStyle name="Vírgula 8 3 2 5" xfId="975"/>
    <cellStyle name="Vírgula 8 4 5" xfId="976"/>
    <cellStyle name="Vírgula 14 3" xfId="977"/>
    <cellStyle name="Normal 13 4 3 6" xfId="978"/>
    <cellStyle name="Normal 6 10 3" xfId="979"/>
    <cellStyle name="Normal 13 8 3" xfId="980"/>
    <cellStyle name="Normal 13 2 6 3" xfId="981"/>
    <cellStyle name="Normal 13 3 6 3" xfId="982"/>
    <cellStyle name="Normal 14 8 3" xfId="983"/>
    <cellStyle name="Normal 14 2 6 3" xfId="984"/>
    <cellStyle name="Normal 14 3 6 3" xfId="985"/>
    <cellStyle name="Normal 16 8 3" xfId="986"/>
    <cellStyle name="Normal 16 2 6 3" xfId="987"/>
    <cellStyle name="Normal 16 3 6 3" xfId="988"/>
    <cellStyle name="Normal 37 7 3" xfId="989"/>
    <cellStyle name="Normal 37 2 6 3" xfId="990"/>
    <cellStyle name="Normal 38 6 3" xfId="991"/>
    <cellStyle name="Normal 5 9 3" xfId="992"/>
    <cellStyle name="Normal 5 2 8 3" xfId="993"/>
    <cellStyle name="Normal 5 2 2 6 3" xfId="994"/>
    <cellStyle name="Normal 5 2 3 6 3" xfId="995"/>
    <cellStyle name="Normal 5 3 6 3" xfId="996"/>
    <cellStyle name="Normal 5 4 6 3" xfId="997"/>
    <cellStyle name="Normal 6 2 9 3" xfId="998"/>
    <cellStyle name="Normal 6 2 2 8 3" xfId="999"/>
    <cellStyle name="Normal 6 2 2 2 6 3" xfId="1000"/>
    <cellStyle name="Normal 6 2 2 3 6 3" xfId="1001"/>
    <cellStyle name="Normal 6 2 3 6 3" xfId="1002"/>
    <cellStyle name="Normal 6 2 4 6 3" xfId="1003"/>
    <cellStyle name="Normal 6 3 8 3" xfId="1004"/>
    <cellStyle name="Normal 6 3 2 6 3" xfId="1005"/>
    <cellStyle name="Normal 6 3 3 6 3" xfId="1006"/>
    <cellStyle name="Normal 6 4 6 3" xfId="1007"/>
    <cellStyle name="Normal 6 5 6 3" xfId="1008"/>
    <cellStyle name="Porcentagem 6 7 3" xfId="1009"/>
    <cellStyle name="Porcentagem 6 2 6 3" xfId="1010"/>
    <cellStyle name="Vírgula 10 7 3" xfId="1011"/>
    <cellStyle name="Vírgula 10 2 6 3" xfId="1012"/>
    <cellStyle name="Vírgula 12 6 3" xfId="1013"/>
    <cellStyle name="Vírgula 7 9 3" xfId="1014"/>
    <cellStyle name="Vírgula 7 2 6 3" xfId="1015"/>
    <cellStyle name="Vírgula 7 3 6 3" xfId="1016"/>
    <cellStyle name="Vírgula 8 8 3" xfId="1017"/>
    <cellStyle name="Vírgula 8 2 6 3" xfId="1018"/>
    <cellStyle name="Vírgula 8 3 6 3" xfId="1019"/>
    <cellStyle name="Normal 13 4 7 3" xfId="1020"/>
    <cellStyle name="Vírgula 7 4 6 3" xfId="1021"/>
    <cellStyle name="Normal 64 5 3" xfId="1022"/>
    <cellStyle name="Normal 13 4 2 5 3" xfId="1023"/>
    <cellStyle name="Normal 13 4 3 4 3" xfId="1024"/>
    <cellStyle name="Normal 13 5 5 3" xfId="1025"/>
    <cellStyle name="Vírgula 7 4 2 5 3" xfId="1026"/>
    <cellStyle name="Vírgula 7 5 5 3" xfId="1027"/>
    <cellStyle name="Normal 6 8 3" xfId="1028"/>
    <cellStyle name="Normal 13 6 3" xfId="1029"/>
    <cellStyle name="Normal 13 2 4 3" xfId="1030"/>
    <cellStyle name="Normal 13 3 4 3" xfId="1031"/>
    <cellStyle name="Normal 14 6 3" xfId="1032"/>
    <cellStyle name="Normal 14 2 4 3" xfId="1033"/>
    <cellStyle name="Normal 14 3 4 3" xfId="1034"/>
    <cellStyle name="Normal 16 6 3" xfId="1035"/>
    <cellStyle name="Normal 16 2 4 3" xfId="1036"/>
    <cellStyle name="Normal 16 3 4 3" xfId="1037"/>
    <cellStyle name="Normal 37 5 3" xfId="1038"/>
    <cellStyle name="Normal 37 2 4 3" xfId="1039"/>
    <cellStyle name="Normal 38 4 3" xfId="1040"/>
    <cellStyle name="Normal 5 7 3" xfId="1041"/>
    <cellStyle name="Normal 5 2 6 3" xfId="1042"/>
    <cellStyle name="Normal 5 2 2 4 3" xfId="1043"/>
    <cellStyle name="Normal 5 2 3 4 3" xfId="1044"/>
    <cellStyle name="Normal 5 3 4 3" xfId="1045"/>
    <cellStyle name="Normal 5 4 4 3" xfId="1046"/>
    <cellStyle name="Normal 6 2 7 3" xfId="1047"/>
    <cellStyle name="Normal 6 2 2 6 3" xfId="1048"/>
    <cellStyle name="Normal 6 2 2 2 4 3" xfId="1049"/>
    <cellStyle name="Normal 6 2 2 3 4 3" xfId="1050"/>
    <cellStyle name="Normal 6 2 3 4 3" xfId="1051"/>
    <cellStyle name="Normal 6 2 4 4 3" xfId="1052"/>
    <cellStyle name="Normal 6 3 6 3" xfId="1053"/>
    <cellStyle name="Normal 6 3 2 4 3" xfId="1054"/>
    <cellStyle name="Normal 6 3 3 4 3" xfId="1055"/>
    <cellStyle name="Normal 6 4 4 3" xfId="1056"/>
    <cellStyle name="Normal 6 5 4 3" xfId="1057"/>
    <cellStyle name="Porcentagem 6 5 3" xfId="1058"/>
    <cellStyle name="Porcentagem 6 2 4 3" xfId="1059"/>
    <cellStyle name="Vírgula 10 5 3" xfId="1060"/>
    <cellStyle name="Vírgula 10 2 4 3" xfId="1061"/>
    <cellStyle name="Vírgula 12 4 3" xfId="1062"/>
    <cellStyle name="Vírgula 7 7 3" xfId="1063"/>
    <cellStyle name="Vírgula 7 2 4 3" xfId="1064"/>
    <cellStyle name="Vírgula 7 3 4 3" xfId="1065"/>
    <cellStyle name="Vírgula 8 6 3" xfId="1066"/>
    <cellStyle name="Vírgula 8 2 4 3" xfId="1067"/>
    <cellStyle name="Vírgula 8 3 4 3" xfId="1068"/>
    <cellStyle name="Normal 13 4 4 3" xfId="1069"/>
    <cellStyle name="Vírgula 7 4 4 3" xfId="1070"/>
    <cellStyle name="Normal 64 3 3" xfId="1071"/>
    <cellStyle name="Vírgula 7 4 2 3 3" xfId="1072"/>
    <cellStyle name="Normal 66 3 3" xfId="1073"/>
    <cellStyle name="Normal 67 3 3" xfId="1074"/>
    <cellStyle name="Normal 13 5 3 3" xfId="1075"/>
    <cellStyle name="Normal 13 2 2 3 3" xfId="1076"/>
    <cellStyle name="Normal 13 3 2 3 3" xfId="1077"/>
    <cellStyle name="Normal 14 4 3 3" xfId="1078"/>
    <cellStyle name="Normal 14 2 2 3 3" xfId="1079"/>
    <cellStyle name="Normal 14 3 2 3 3" xfId="1080"/>
    <cellStyle name="Normal 16 4 3 3" xfId="1081"/>
    <cellStyle name="Normal 16 2 2 3 3" xfId="1082"/>
    <cellStyle name="Normal 16 3 2 3 3" xfId="1083"/>
    <cellStyle name="Normal 37 3 3 3" xfId="1084"/>
    <cellStyle name="Normal 37 2 2 3 3" xfId="1085"/>
    <cellStyle name="Normal 38 2 3 3" xfId="1086"/>
    <cellStyle name="Normal 5 5 3 3" xfId="1087"/>
    <cellStyle name="Normal 5 2 4 3 3" xfId="1088"/>
    <cellStyle name="Normal 5 2 2 2 3 3" xfId="1089"/>
    <cellStyle name="Normal 5 2 3 2 3 3" xfId="1090"/>
    <cellStyle name="Normal 5 3 2 3 3" xfId="1091"/>
    <cellStyle name="Normal 5 4 2 3 3" xfId="1092"/>
    <cellStyle name="Normal 6 6 3 3" xfId="1093"/>
    <cellStyle name="Normal 6 2 5 3 3" xfId="1094"/>
    <cellStyle name="Normal 6 2 2 4 3 3" xfId="1095"/>
    <cellStyle name="Normal 6 2 2 2 2 3 3" xfId="1096"/>
    <cellStyle name="Normal 6 2 2 3 2 3 3" xfId="1097"/>
    <cellStyle name="Normal 6 2 3 2 3 3" xfId="1098"/>
    <cellStyle name="Normal 6 2 4 2 3 3" xfId="1099"/>
    <cellStyle name="Normal 6 3 4 3 3" xfId="1100"/>
    <cellStyle name="Normal 6 3 2 2 3 3" xfId="1101"/>
    <cellStyle name="Normal 6 3 3 2 3 3" xfId="1102"/>
    <cellStyle name="Normal 6 4 2 3 3" xfId="1103"/>
    <cellStyle name="Normal 6 5 2 3 3" xfId="1104"/>
    <cellStyle name="Porcentagem 6 3 3 3" xfId="1105"/>
    <cellStyle name="Porcentagem 6 2 2 3 3" xfId="1106"/>
    <cellStyle name="Vírgula 10 3 3 3" xfId="1107"/>
    <cellStyle name="Vírgula 10 2 2 3 3" xfId="1108"/>
    <cellStyle name="Vírgula 12 2 3 3" xfId="1109"/>
    <cellStyle name="Vírgula 7 5 3 3" xfId="1110"/>
    <cellStyle name="Vírgula 7 2 2 3 3" xfId="1111"/>
    <cellStyle name="Vírgula 7 3 2 3 3" xfId="1112"/>
    <cellStyle name="Vírgula 8 4 3 3" xfId="1113"/>
    <cellStyle name="Vírgula 8 2 2 3 3" xfId="1114"/>
    <cellStyle name="Vírgula 8 3 2 3 3" xfId="1115"/>
    <cellStyle name="Normal 13 4 2 2 3" xfId="1116"/>
    <cellStyle name="Normal 13 4 3 2 3" xfId="1117"/>
    <cellStyle name="Normal 6 7 4" xfId="1118"/>
    <cellStyle name="Normal 13 2 3 4" xfId="1119"/>
    <cellStyle name="Normal 13 3 3 4" xfId="1120"/>
    <cellStyle name="Normal 14 5 4" xfId="1121"/>
    <cellStyle name="Normal 14 2 3 4" xfId="1122"/>
    <cellStyle name="Normal 14 3 3 4" xfId="1123"/>
    <cellStyle name="Normal 16 5 4" xfId="1124"/>
    <cellStyle name="Normal 16 2 3 4" xfId="1125"/>
    <cellStyle name="Normal 16 3 3 4" xfId="1126"/>
    <cellStyle name="Normal 37 4 4" xfId="1127"/>
    <cellStyle name="Normal 37 2 3 4" xfId="1128"/>
    <cellStyle name="Normal 38 3 4" xfId="1129"/>
    <cellStyle name="Normal 5 6 4" xfId="1130"/>
    <cellStyle name="Normal 5 2 5 4" xfId="1131"/>
    <cellStyle name="Normal 5 2 2 3 4" xfId="1132"/>
    <cellStyle name="Normal 5 2 3 3 4" xfId="1133"/>
    <cellStyle name="Normal 5 3 3 4" xfId="1134"/>
    <cellStyle name="Normal 5 4 3 4" xfId="1135"/>
    <cellStyle name="Normal 6 2 6 4" xfId="1136"/>
    <cellStyle name="Normal 6 2 2 5 4" xfId="1137"/>
    <cellStyle name="Normal 6 2 2 2 3 4" xfId="1138"/>
    <cellStyle name="Normal 6 2 2 3 3 4" xfId="1139"/>
    <cellStyle name="Normal 6 2 3 3 4" xfId="1140"/>
    <cellStyle name="Normal 6 2 4 3 4" xfId="1141"/>
    <cellStyle name="Normal 6 3 5 4" xfId="1142"/>
    <cellStyle name="Normal 6 3 2 3 4" xfId="1143"/>
    <cellStyle name="Normal 6 3 3 3 4" xfId="1144"/>
    <cellStyle name="Normal 6 4 3 4" xfId="1145"/>
    <cellStyle name="Normal 6 5 3 4" xfId="1146"/>
    <cellStyle name="Porcentagem 6 4 4" xfId="1147"/>
    <cellStyle name="Porcentagem 6 2 3 4" xfId="1148"/>
    <cellStyle name="Vírgula 10 4 4" xfId="1149"/>
    <cellStyle name="Vírgula 10 2 3 4" xfId="1150"/>
    <cellStyle name="Vírgula 12 3 4" xfId="1151"/>
    <cellStyle name="Vírgula 7 6 4" xfId="1152"/>
    <cellStyle name="Vírgula 7 2 3 4" xfId="1153"/>
    <cellStyle name="Vírgula 7 3 3 4" xfId="1154"/>
    <cellStyle name="Vírgula 7 4 3 4" xfId="1155"/>
    <cellStyle name="Vírgula 8 5 4" xfId="1156"/>
    <cellStyle name="Vírgula 8 2 3 4" xfId="1157"/>
    <cellStyle name="Vírgula 8 3 3 4" xfId="1158"/>
    <cellStyle name="Normal 13 5 2 4" xfId="1159"/>
    <cellStyle name="Vírgula 7 5 2 4" xfId="1160"/>
    <cellStyle name="Vírgula 7 4 2 2 5" xfId="1161"/>
    <cellStyle name="Normal 65 2 4" xfId="1162"/>
    <cellStyle name="Normal 6 9 3" xfId="1163"/>
    <cellStyle name="Normal 13 7 3" xfId="1164"/>
    <cellStyle name="Normal 13 2 5 3" xfId="1165"/>
    <cellStyle name="Normal 13 3 5 3" xfId="1166"/>
    <cellStyle name="Normal 14 7 3" xfId="1167"/>
    <cellStyle name="Normal 14 2 5 3" xfId="1168"/>
    <cellStyle name="Normal 14 3 5 3" xfId="1169"/>
    <cellStyle name="Normal 16 7 3" xfId="1170"/>
    <cellStyle name="Normal 16 2 5 3" xfId="1171"/>
    <cellStyle name="Normal 16 3 5 3" xfId="1172"/>
    <cellStyle name="Normal 37 6 3" xfId="1173"/>
    <cellStyle name="Normal 37 2 5 3" xfId="1174"/>
    <cellStyle name="Normal 38 5 3" xfId="1175"/>
    <cellStyle name="Normal 5 8 3" xfId="1176"/>
    <cellStyle name="Normal 5 2 7 3" xfId="1177"/>
    <cellStyle name="Normal 5 2 2 5 3" xfId="1178"/>
    <cellStyle name="Normal 5 2 3 5 3" xfId="1179"/>
    <cellStyle name="Normal 5 3 5 3" xfId="1180"/>
    <cellStyle name="Normal 5 4 5 3" xfId="1181"/>
    <cellStyle name="Normal 6 2 8 3" xfId="1182"/>
    <cellStyle name="Normal 6 2 2 7 3" xfId="1183"/>
    <cellStyle name="Normal 6 2 2 2 5 3" xfId="1184"/>
    <cellStyle name="Normal 6 2 2 3 5 3" xfId="1185"/>
    <cellStyle name="Normal 6 2 3 5 3" xfId="1186"/>
    <cellStyle name="Normal 6 2 4 5 3" xfId="1187"/>
    <cellStyle name="Normal 6 3 7 3" xfId="1188"/>
    <cellStyle name="Normal 6 3 2 5 3" xfId="1189"/>
    <cellStyle name="Normal 6 3 3 5 3" xfId="1190"/>
    <cellStyle name="Normal 6 4 5 3" xfId="1191"/>
    <cellStyle name="Normal 6 5 5 3" xfId="1192"/>
    <cellStyle name="Porcentagem 6 6 3" xfId="1193"/>
    <cellStyle name="Porcentagem 6 2 5 3" xfId="1194"/>
    <cellStyle name="Vírgula 10 6 3" xfId="1195"/>
    <cellStyle name="Vírgula 10 2 5 3" xfId="1196"/>
    <cellStyle name="Vírgula 12 5 3" xfId="1197"/>
    <cellStyle name="Vírgula 7 8 3" xfId="1198"/>
    <cellStyle name="Vírgula 7 2 5 3" xfId="1199"/>
    <cellStyle name="Vírgula 7 3 5 3" xfId="1200"/>
    <cellStyle name="Vírgula 8 7 3" xfId="1201"/>
    <cellStyle name="Vírgula 8 2 5 3" xfId="1202"/>
    <cellStyle name="Vírgula 8 3 5 3" xfId="1203"/>
    <cellStyle name="Normal 13 4 5 3" xfId="1204"/>
    <cellStyle name="Vírgula 7 4 5 3" xfId="1205"/>
    <cellStyle name="Normal 64 4 3" xfId="1206"/>
    <cellStyle name="Vírgula 7 4 2 4 3" xfId="1207"/>
    <cellStyle name="Normal 66 4 3" xfId="1208"/>
    <cellStyle name="Normal 67 2 3" xfId="1209"/>
    <cellStyle name="Normal 13 5 4 3" xfId="1210"/>
    <cellStyle name="Normal 13 2 2 2 3" xfId="1211"/>
    <cellStyle name="Normal 13 3 2 2 3" xfId="1212"/>
    <cellStyle name="Normal 14 4 2 3" xfId="1213"/>
    <cellStyle name="Normal 14 2 2 2 3" xfId="1214"/>
    <cellStyle name="Normal 14 3 2 2 3" xfId="1215"/>
    <cellStyle name="Normal 16 4 2 3" xfId="1216"/>
    <cellStyle name="Normal 16 2 2 2 3" xfId="1217"/>
    <cellStyle name="Normal 16 3 2 2 3" xfId="1218"/>
    <cellStyle name="Normal 37 3 2 3" xfId="1219"/>
    <cellStyle name="Normal 37 2 2 2 3" xfId="1220"/>
    <cellStyle name="Normal 38 2 2 3" xfId="1221"/>
    <cellStyle name="Normal 5 5 2 3" xfId="1222"/>
    <cellStyle name="Normal 5 2 4 2 3" xfId="1223"/>
    <cellStyle name="Normal 5 2 2 2 2 3" xfId="1224"/>
    <cellStyle name="Normal 5 2 3 2 2 3" xfId="1225"/>
    <cellStyle name="Normal 5 3 2 2 3" xfId="1226"/>
    <cellStyle name="Normal 5 4 2 2 3" xfId="1227"/>
    <cellStyle name="Normal 6 6 2 3" xfId="1228"/>
    <cellStyle name="Normal 6 2 5 2 3" xfId="1229"/>
    <cellStyle name="Normal 6 2 2 4 2 3" xfId="1230"/>
    <cellStyle name="Normal 6 2 2 2 2 2 3" xfId="1231"/>
    <cellStyle name="Normal 6 2 2 3 2 2 3" xfId="1232"/>
    <cellStyle name="Normal 6 2 3 2 2 3" xfId="1233"/>
    <cellStyle name="Normal 6 2 4 2 2 3" xfId="1234"/>
    <cellStyle name="Normal 6 3 4 2 3" xfId="1235"/>
    <cellStyle name="Normal 6 3 2 2 2 3" xfId="1236"/>
    <cellStyle name="Normal 6 3 3 2 2 3" xfId="1237"/>
    <cellStyle name="Normal 6 4 2 2 3" xfId="1238"/>
    <cellStyle name="Normal 6 5 2 2 3" xfId="1239"/>
    <cellStyle name="Porcentagem 6 3 2 3" xfId="1240"/>
    <cellStyle name="Porcentagem 6 2 2 2 3" xfId="1241"/>
    <cellStyle name="Vírgula 10 3 2 3" xfId="1242"/>
    <cellStyle name="Vírgula 10 2 2 2 3" xfId="1243"/>
    <cellStyle name="Vírgula 12 2 2 3" xfId="1244"/>
    <cellStyle name="Vírgula 7 5 4 3" xfId="1245"/>
    <cellStyle name="Vírgula 7 2 2 2 3" xfId="1246"/>
    <cellStyle name="Vírgula 7 3 2 2 3" xfId="1247"/>
    <cellStyle name="Vírgula 8 4 2 3" xfId="1248"/>
    <cellStyle name="Vírgula 8 2 2 2 3" xfId="1249"/>
    <cellStyle name="Vírgula 8 3 2 2 3" xfId="1250"/>
    <cellStyle name="Normal 13 4 2 3 3" xfId="1251"/>
    <cellStyle name="Normal 13 4 3 3 3" xfId="1252"/>
    <cellStyle name="Normal 6 7 2 3" xfId="1253"/>
    <cellStyle name="Normal 13 2 3 2 3" xfId="1254"/>
    <cellStyle name="Normal 13 3 3 2 3" xfId="1255"/>
    <cellStyle name="Normal 14 5 2 3" xfId="1256"/>
    <cellStyle name="Normal 14 2 3 2 3" xfId="1257"/>
    <cellStyle name="Normal 14 3 3 2 3" xfId="1258"/>
    <cellStyle name="Normal 16 5 2 3" xfId="1259"/>
    <cellStyle name="Normal 16 2 3 2 3" xfId="1260"/>
    <cellStyle name="Normal 16 3 3 2 3" xfId="1261"/>
    <cellStyle name="Normal 37 4 2 3" xfId="1262"/>
    <cellStyle name="Normal 37 2 3 2 3" xfId="1263"/>
    <cellStyle name="Normal 38 3 2 3" xfId="1264"/>
    <cellStyle name="Normal 5 6 2 3" xfId="1265"/>
    <cellStyle name="Normal 5 2 5 2 3" xfId="1266"/>
    <cellStyle name="Normal 5 2 2 3 2 3" xfId="1267"/>
    <cellStyle name="Normal 5 2 3 3 2 3" xfId="1268"/>
    <cellStyle name="Normal 5 3 3 2 3" xfId="1269"/>
    <cellStyle name="Normal 5 4 3 2 3" xfId="1270"/>
    <cellStyle name="Normal 6 2 6 2 3" xfId="1271"/>
    <cellStyle name="Normal 6 2 2 5 2 3" xfId="1272"/>
    <cellStyle name="Normal 6 2 2 2 3 2 3" xfId="1273"/>
    <cellStyle name="Normal 6 2 2 3 3 2 3" xfId="1274"/>
    <cellStyle name="Normal 6 2 3 3 2 3" xfId="1275"/>
    <cellStyle name="Normal 6 2 4 3 2 3" xfId="1276"/>
    <cellStyle name="Normal 6 3 5 2 3" xfId="1277"/>
    <cellStyle name="Normal 6 3 2 3 2 3" xfId="1278"/>
    <cellStyle name="Normal 6 3 3 3 2 3" xfId="1279"/>
    <cellStyle name="Normal 6 4 3 2 3" xfId="1280"/>
    <cellStyle name="Normal 6 5 3 2 3" xfId="1281"/>
    <cellStyle name="Porcentagem 6 4 2 3" xfId="1282"/>
    <cellStyle name="Porcentagem 6 2 3 2 3" xfId="1283"/>
    <cellStyle name="Vírgula 10 4 2 3" xfId="1284"/>
    <cellStyle name="Vírgula 10 2 3 2 3" xfId="1285"/>
    <cellStyle name="Vírgula 12 3 2 3" xfId="1286"/>
    <cellStyle name="Vírgula 7 6 2 3" xfId="1287"/>
    <cellStyle name="Vírgula 7 2 3 2 3" xfId="1288"/>
    <cellStyle name="Vírgula 7 3 3 2 3" xfId="1289"/>
    <cellStyle name="Vírgula 7 4 3 2 3" xfId="1290"/>
    <cellStyle name="Vírgula 8 5 2 3" xfId="1291"/>
    <cellStyle name="Vírgula 8 2 3 2 3" xfId="1292"/>
    <cellStyle name="Vírgula 8 3 3 2 3" xfId="1293"/>
    <cellStyle name="Normal 13 5 2 2 3" xfId="1294"/>
    <cellStyle name="Vírgula 7 5 2 2 3" xfId="1295"/>
    <cellStyle name="Vírgula 7 4 2 2 2 3" xfId="1296"/>
    <cellStyle name="Normal 65 2 2 3" xfId="1297"/>
    <cellStyle name="Normal 13 4 6 3" xfId="1298"/>
    <cellStyle name="Normal 13 4 2 4 3" xfId="1299"/>
    <cellStyle name="Vírgula 7 4 2 2 3 3" xfId="1300"/>
    <cellStyle name="Normal 103" xfId="1301"/>
    <cellStyle name="Normal 6 11" xfId="1302"/>
    <cellStyle name="Normal 13 4 2 6" xfId="1303"/>
    <cellStyle name="Vírgula 7 4 2 6" xfId="1304"/>
    <cellStyle name="Normal 13 9" xfId="1305"/>
    <cellStyle name="Normal 13 2 7" xfId="1306"/>
    <cellStyle name="Normal 13 3 7" xfId="1307"/>
    <cellStyle name="Normal 13 4 8" xfId="1308"/>
    <cellStyle name="Normal 13 5 6" xfId="1309"/>
    <cellStyle name="Normal 14 9" xfId="1310"/>
    <cellStyle name="Normal 14 2 7" xfId="1311"/>
    <cellStyle name="Normal 14 3 7" xfId="1312"/>
    <cellStyle name="Normal 16 9" xfId="1313"/>
    <cellStyle name="Normal 16 2 7" xfId="1314"/>
    <cellStyle name="Normal 16 3 7" xfId="1315"/>
    <cellStyle name="Normal 37 8" xfId="1316"/>
    <cellStyle name="Normal 37 2 7" xfId="1317"/>
    <cellStyle name="Normal 38 7" xfId="1318"/>
    <cellStyle name="Normal 5 10" xfId="1319"/>
    <cellStyle name="Normal 5 2 9" xfId="1320"/>
    <cellStyle name="Normal 5 2 2 7" xfId="1321"/>
    <cellStyle name="Normal 5 2 3 7" xfId="1322"/>
    <cellStyle name="Normal 5 3 7" xfId="1323"/>
    <cellStyle name="Normal 5 4 7" xfId="1324"/>
    <cellStyle name="Normal 6 2 10" xfId="1325"/>
    <cellStyle name="Normal 6 2 2 9" xfId="1326"/>
    <cellStyle name="Normal 6 2 2 2 7" xfId="1327"/>
    <cellStyle name="Normal 6 2 2 3 7" xfId="1328"/>
    <cellStyle name="Normal 6 2 3 7" xfId="1329"/>
    <cellStyle name="Normal 6 2 4 7" xfId="1330"/>
    <cellStyle name="Normal 6 3 9" xfId="1331"/>
    <cellStyle name="Normal 6 3 2 7" xfId="1332"/>
    <cellStyle name="Normal 6 3 3 7" xfId="1333"/>
    <cellStyle name="Normal 6 4 7" xfId="1334"/>
    <cellStyle name="Normal 6 5 7" xfId="1335"/>
    <cellStyle name="Normal 65 4" xfId="1336"/>
    <cellStyle name="Porcentagem 6 8" xfId="1337"/>
    <cellStyle name="Porcentagem 6 2 7" xfId="1338"/>
    <cellStyle name="Vírgula 10 8" xfId="1339"/>
    <cellStyle name="Vírgula 10 2 7" xfId="1340"/>
    <cellStyle name="Vírgula 12 7" xfId="1341"/>
    <cellStyle name="Vírgula 7 10" xfId="1342"/>
    <cellStyle name="Vírgula 7 2 7" xfId="1343"/>
    <cellStyle name="Vírgula 7 3 7" xfId="1344"/>
    <cellStyle name="Vírgula 7 4 7" xfId="1345"/>
    <cellStyle name="Vírgula 7 5 6" xfId="1346"/>
    <cellStyle name="Vírgula 8 9" xfId="1347"/>
    <cellStyle name="Vírgula 8 2 7" xfId="1348"/>
    <cellStyle name="Vírgula 8 3 7" xfId="1349"/>
    <cellStyle name="Normal 104" xfId="1350"/>
    <cellStyle name="Normal 13 2 2 4" xfId="1351"/>
    <cellStyle name="Normal 13 3 2 4" xfId="1352"/>
    <cellStyle name="Normal 14 2 2 4" xfId="1353"/>
    <cellStyle name="Normal 14 3 2 4" xfId="1354"/>
    <cellStyle name="Normal 14 4 4" xfId="1355"/>
    <cellStyle name="Normal 16 2 2 4" xfId="1356"/>
    <cellStyle name="Normal 16 3 2 4" xfId="1357"/>
    <cellStyle name="Normal 16 4 4" xfId="1358"/>
    <cellStyle name="Normal 37 2 2 4" xfId="1359"/>
    <cellStyle name="Normal 37 3 4" xfId="1360"/>
    <cellStyle name="Normal 38 2 4" xfId="1361"/>
    <cellStyle name="Normal 5 2 2 2 4" xfId="1362"/>
    <cellStyle name="Normal 5 2 3 2 4" xfId="1363"/>
    <cellStyle name="Normal 5 2 4 4" xfId="1364"/>
    <cellStyle name="Normal 5 3 2 4" xfId="1365"/>
    <cellStyle name="Normal 5 4 2 4" xfId="1366"/>
    <cellStyle name="Normal 5 5 4" xfId="1367"/>
    <cellStyle name="Normal 6 2 2 2 2 4" xfId="1368"/>
    <cellStyle name="Normal 6 2 2 3 2 4" xfId="1369"/>
    <cellStyle name="Normal 6 2 2 4 4" xfId="1370"/>
    <cellStyle name="Normal 6 2 3 2 4" xfId="1371"/>
    <cellStyle name="Normal 6 2 4 2 4" xfId="1372"/>
    <cellStyle name="Normal 6 2 5 4" xfId="1373"/>
    <cellStyle name="Normal 6 3 2 2 4" xfId="1374"/>
    <cellStyle name="Normal 6 3 3 2 4" xfId="1375"/>
    <cellStyle name="Normal 6 3 4 4" xfId="1376"/>
    <cellStyle name="Normal 6 4 2 4" xfId="1377"/>
    <cellStyle name="Normal 6 5 2 4" xfId="1378"/>
    <cellStyle name="Normal 6 6 4" xfId="1379"/>
    <cellStyle name="Normal 66 5" xfId="1380"/>
    <cellStyle name="Normal 67 4" xfId="1381"/>
    <cellStyle name="Porcentagem 6 2 2 4" xfId="1382"/>
    <cellStyle name="Porcentagem 6 3 4" xfId="1383"/>
    <cellStyle name="Vírgula 10 2 2 4" xfId="1384"/>
    <cellStyle name="Vírgula 10 3 4" xfId="1385"/>
    <cellStyle name="Vírgula 12 2 4" xfId="1386"/>
    <cellStyle name="Vírgula 7 2 2 4" xfId="1387"/>
    <cellStyle name="Vírgula 7 3 2 4" xfId="1388"/>
    <cellStyle name="Vírgula 8 2 2 4" xfId="1389"/>
    <cellStyle name="Vírgula 8 3 2 4" xfId="1390"/>
    <cellStyle name="Vírgula 8 4 4" xfId="1391"/>
    <cellStyle name="Vírgula 14 2" xfId="1392"/>
    <cellStyle name="Normal 13 4 3 5" xfId="1393"/>
    <cellStyle name="Normal 6 10 2" xfId="1394"/>
    <cellStyle name="Normal 13 8 2" xfId="1395"/>
    <cellStyle name="Normal 13 2 6 2" xfId="1396"/>
    <cellStyle name="Normal 13 3 6 2" xfId="1397"/>
    <cellStyle name="Normal 14 8 2" xfId="1398"/>
    <cellStyle name="Normal 14 2 6 2" xfId="1399"/>
    <cellStyle name="Normal 14 3 6 2" xfId="1400"/>
    <cellStyle name="Normal 16 8 2" xfId="1401"/>
    <cellStyle name="Normal 16 2 6 2" xfId="1402"/>
    <cellStyle name="Normal 16 3 6 2" xfId="1403"/>
    <cellStyle name="Normal 37 7 2" xfId="1404"/>
    <cellStyle name="Normal 37 2 6 2" xfId="1405"/>
    <cellStyle name="Normal 38 6 2" xfId="1406"/>
    <cellStyle name="Normal 5 9 2" xfId="1407"/>
    <cellStyle name="Normal 5 2 8 2" xfId="1408"/>
    <cellStyle name="Normal 5 2 2 6 2" xfId="1409"/>
    <cellStyle name="Normal 5 2 3 6 2" xfId="1410"/>
    <cellStyle name="Normal 5 3 6 2" xfId="1411"/>
    <cellStyle name="Normal 5 4 6 2" xfId="1412"/>
    <cellStyle name="Normal 6 2 9 2" xfId="1413"/>
    <cellStyle name="Normal 6 2 2 8 2" xfId="1414"/>
    <cellStyle name="Normal 6 2 2 2 6 2" xfId="1415"/>
    <cellStyle name="Normal 6 2 2 3 6 2" xfId="1416"/>
    <cellStyle name="Normal 6 2 3 6 2" xfId="1417"/>
    <cellStyle name="Normal 6 2 4 6 2" xfId="1418"/>
    <cellStyle name="Normal 6 3 8 2" xfId="1419"/>
    <cellStyle name="Normal 6 3 2 6 2" xfId="1420"/>
    <cellStyle name="Normal 6 3 3 6 2" xfId="1421"/>
    <cellStyle name="Normal 6 4 6 2" xfId="1422"/>
    <cellStyle name="Normal 6 5 6 2" xfId="1423"/>
    <cellStyle name="Porcentagem 6 7 2" xfId="1424"/>
    <cellStyle name="Porcentagem 6 2 6 2" xfId="1425"/>
    <cellStyle name="Vírgula 10 7 2" xfId="1426"/>
    <cellStyle name="Vírgula 10 2 6 2" xfId="1427"/>
    <cellStyle name="Vírgula 12 6 2" xfId="1428"/>
    <cellStyle name="Vírgula 7 9 2" xfId="1429"/>
    <cellStyle name="Vírgula 7 2 6 2" xfId="1430"/>
    <cellStyle name="Vírgula 7 3 6 2" xfId="1431"/>
    <cellStyle name="Vírgula 8 8 2" xfId="1432"/>
    <cellStyle name="Vírgula 8 2 6 2" xfId="1433"/>
    <cellStyle name="Vírgula 8 3 6 2" xfId="1434"/>
    <cellStyle name="Normal 13 4 7 2" xfId="1435"/>
    <cellStyle name="Vírgula 7 4 6 2" xfId="1436"/>
    <cellStyle name="Normal 64 5 2" xfId="1437"/>
    <cellStyle name="Normal 13 4 2 5 2" xfId="1438"/>
    <cellStyle name="Normal 13 4 3 4 2" xfId="1439"/>
    <cellStyle name="Normal 13 5 5 2" xfId="1440"/>
    <cellStyle name="Vírgula 7 4 2 5 2" xfId="1441"/>
    <cellStyle name="Vírgula 7 5 5 2" xfId="1442"/>
    <cellStyle name="Normal 6 8 2" xfId="1443"/>
    <cellStyle name="Normal 13 6 2" xfId="1444"/>
    <cellStyle name="Normal 13 2 4 2" xfId="1445"/>
    <cellStyle name="Normal 13 3 4 2" xfId="1446"/>
    <cellStyle name="Normal 14 6 2" xfId="1447"/>
    <cellStyle name="Normal 14 2 4 2" xfId="1448"/>
    <cellStyle name="Normal 14 3 4 2" xfId="1449"/>
    <cellStyle name="Normal 16 6 2" xfId="1450"/>
    <cellStyle name="Normal 16 2 4 2" xfId="1451"/>
    <cellStyle name="Normal 16 3 4 2" xfId="1452"/>
    <cellStyle name="Normal 37 5 2" xfId="1453"/>
    <cellStyle name="Normal 37 2 4 2" xfId="1454"/>
    <cellStyle name="Normal 38 4 2" xfId="1455"/>
    <cellStyle name="Normal 5 7 2" xfId="1456"/>
    <cellStyle name="Normal 5 2 6 2" xfId="1457"/>
    <cellStyle name="Normal 5 2 2 4 2" xfId="1458"/>
    <cellStyle name="Normal 5 2 3 4 2" xfId="1459"/>
    <cellStyle name="Normal 5 3 4 2" xfId="1460"/>
    <cellStyle name="Normal 5 4 4 2" xfId="1461"/>
    <cellStyle name="Normal 6 2 7 2" xfId="1462"/>
    <cellStyle name="Normal 6 2 2 6 2" xfId="1463"/>
    <cellStyle name="Normal 6 2 2 2 4 2" xfId="1464"/>
    <cellStyle name="Normal 6 2 2 3 4 2" xfId="1465"/>
    <cellStyle name="Normal 6 2 3 4 2" xfId="1466"/>
    <cellStyle name="Normal 6 2 4 4 2" xfId="1467"/>
    <cellStyle name="Normal 6 3 6 2" xfId="1468"/>
    <cellStyle name="Normal 6 3 2 4 2" xfId="1469"/>
    <cellStyle name="Normal 6 3 3 4 2" xfId="1470"/>
    <cellStyle name="Normal 6 4 4 2" xfId="1471"/>
    <cellStyle name="Normal 6 5 4 2" xfId="1472"/>
    <cellStyle name="Porcentagem 6 5 2" xfId="1473"/>
    <cellStyle name="Porcentagem 6 2 4 2" xfId="1474"/>
    <cellStyle name="Vírgula 10 5 2" xfId="1475"/>
    <cellStyle name="Vírgula 10 2 4 2" xfId="1476"/>
    <cellStyle name="Vírgula 12 4 2" xfId="1477"/>
    <cellStyle name="Vírgula 7 7 2" xfId="1478"/>
    <cellStyle name="Vírgula 7 2 4 2" xfId="1479"/>
    <cellStyle name="Vírgula 7 3 4 2" xfId="1480"/>
    <cellStyle name="Vírgula 8 6 2" xfId="1481"/>
    <cellStyle name="Vírgula 8 2 4 2" xfId="1482"/>
    <cellStyle name="Vírgula 8 3 4 2" xfId="1483"/>
    <cellStyle name="Normal 13 4 4 2" xfId="1484"/>
    <cellStyle name="Vírgula 7 4 4 2" xfId="1485"/>
    <cellStyle name="Normal 64 3 2" xfId="1486"/>
    <cellStyle name="Vírgula 7 4 2 3 2" xfId="1487"/>
    <cellStyle name="Normal 66 3 2" xfId="1488"/>
    <cellStyle name="Normal 67 3 2" xfId="1489"/>
    <cellStyle name="Normal 13 5 3 2" xfId="1490"/>
    <cellStyle name="Normal 13 2 2 3 2" xfId="1491"/>
    <cellStyle name="Normal 13 3 2 3 2" xfId="1492"/>
    <cellStyle name="Normal 14 4 3 2" xfId="1493"/>
    <cellStyle name="Normal 14 2 2 3 2" xfId="1494"/>
    <cellStyle name="Normal 14 3 2 3 2" xfId="1495"/>
    <cellStyle name="Normal 16 4 3 2" xfId="1496"/>
    <cellStyle name="Normal 16 2 2 3 2" xfId="1497"/>
    <cellStyle name="Normal 16 3 2 3 2" xfId="1498"/>
    <cellStyle name="Normal 37 3 3 2" xfId="1499"/>
    <cellStyle name="Normal 37 2 2 3 2" xfId="1500"/>
    <cellStyle name="Normal 38 2 3 2" xfId="1501"/>
    <cellStyle name="Normal 5 5 3 2" xfId="1502"/>
    <cellStyle name="Normal 5 2 4 3 2" xfId="1503"/>
    <cellStyle name="Normal 5 2 2 2 3 2" xfId="1504"/>
    <cellStyle name="Normal 5 2 3 2 3 2" xfId="1505"/>
    <cellStyle name="Normal 5 3 2 3 2" xfId="1506"/>
    <cellStyle name="Normal 5 4 2 3 2" xfId="1507"/>
    <cellStyle name="Normal 6 6 3 2" xfId="1508"/>
    <cellStyle name="Normal 6 2 5 3 2" xfId="1509"/>
    <cellStyle name="Normal 6 2 2 4 3 2" xfId="1510"/>
    <cellStyle name="Normal 6 2 2 2 2 3 2" xfId="1511"/>
    <cellStyle name="Normal 6 2 2 3 2 3 2" xfId="1512"/>
    <cellStyle name="Normal 6 2 3 2 3 2" xfId="1513"/>
    <cellStyle name="Normal 6 2 4 2 3 2" xfId="1514"/>
    <cellStyle name="Normal 6 3 4 3 2" xfId="1515"/>
    <cellStyle name="Normal 6 3 2 2 3 2" xfId="1516"/>
    <cellStyle name="Normal 6 3 3 2 3 2" xfId="1517"/>
    <cellStyle name="Normal 6 4 2 3 2" xfId="1518"/>
    <cellStyle name="Normal 6 5 2 3 2" xfId="1519"/>
    <cellStyle name="Porcentagem 6 3 3 2" xfId="1520"/>
    <cellStyle name="Porcentagem 6 2 2 3 2" xfId="1521"/>
    <cellStyle name="Vírgula 10 3 3 2" xfId="1522"/>
    <cellStyle name="Vírgula 10 2 2 3 2" xfId="1523"/>
    <cellStyle name="Vírgula 12 2 3 2" xfId="1524"/>
    <cellStyle name="Vírgula 7 5 3 2" xfId="1525"/>
    <cellStyle name="Vírgula 7 2 2 3 2" xfId="1526"/>
    <cellStyle name="Vírgula 7 3 2 3 2" xfId="1527"/>
    <cellStyle name="Vírgula 8 4 3 2" xfId="1528"/>
    <cellStyle name="Vírgula 8 2 2 3 2" xfId="1529"/>
    <cellStyle name="Vírgula 8 3 2 3 2" xfId="1530"/>
    <cellStyle name="Normal 13 4 2 2 2" xfId="1531"/>
    <cellStyle name="Normal 13 4 3 2 2" xfId="1532"/>
    <cellStyle name="Normal 6 7 3" xfId="1533"/>
    <cellStyle name="Normal 13 2 3 3" xfId="1534"/>
    <cellStyle name="Normal 13 3 3 3" xfId="1535"/>
    <cellStyle name="Normal 14 5 3" xfId="1536"/>
    <cellStyle name="Normal 14 2 3 3" xfId="1537"/>
    <cellStyle name="Normal 14 3 3 3" xfId="1538"/>
    <cellStyle name="Normal 16 5 3" xfId="1539"/>
    <cellStyle name="Normal 16 2 3 3" xfId="1540"/>
    <cellStyle name="Normal 16 3 3 3" xfId="1541"/>
    <cellStyle name="Normal 37 4 3" xfId="1542"/>
    <cellStyle name="Normal 37 2 3 3" xfId="1543"/>
    <cellStyle name="Normal 38 3 3" xfId="1544"/>
    <cellStyle name="Normal 5 6 3" xfId="1545"/>
    <cellStyle name="Normal 5 2 5 3" xfId="1546"/>
    <cellStyle name="Normal 5 2 2 3 3" xfId="1547"/>
    <cellStyle name="Normal 5 2 3 3 3" xfId="1548"/>
    <cellStyle name="Normal 5 3 3 3" xfId="1549"/>
    <cellStyle name="Normal 5 4 3 3" xfId="1550"/>
    <cellStyle name="Normal 6 2 6 3" xfId="1551"/>
    <cellStyle name="Normal 6 2 2 5 3" xfId="1552"/>
    <cellStyle name="Normal 6 2 2 2 3 3" xfId="1553"/>
    <cellStyle name="Normal 6 2 2 3 3 3" xfId="1554"/>
    <cellStyle name="Normal 6 2 3 3 3" xfId="1555"/>
    <cellStyle name="Normal 6 2 4 3 3" xfId="1556"/>
    <cellStyle name="Normal 6 3 5 3" xfId="1557"/>
    <cellStyle name="Normal 6 3 2 3 3" xfId="1558"/>
    <cellStyle name="Normal 6 3 3 3 3" xfId="1559"/>
    <cellStyle name="Normal 6 4 3 3" xfId="1560"/>
    <cellStyle name="Normal 6 5 3 3" xfId="1561"/>
    <cellStyle name="Porcentagem 6 4 3" xfId="1562"/>
    <cellStyle name="Porcentagem 6 2 3 3" xfId="1563"/>
    <cellStyle name="Vírgula 10 4 3" xfId="1564"/>
    <cellStyle name="Vírgula 10 2 3 3" xfId="1565"/>
    <cellStyle name="Vírgula 12 3 3" xfId="1566"/>
    <cellStyle name="Vírgula 7 6 3" xfId="1567"/>
    <cellStyle name="Vírgula 7 2 3 3" xfId="1568"/>
    <cellStyle name="Vírgula 7 3 3 3" xfId="1569"/>
    <cellStyle name="Vírgula 7 4 3 3" xfId="1570"/>
    <cellStyle name="Vírgula 8 5 3" xfId="1571"/>
    <cellStyle name="Vírgula 8 2 3 3" xfId="1572"/>
    <cellStyle name="Vírgula 8 3 3 3" xfId="1573"/>
    <cellStyle name="Normal 13 5 2 3" xfId="1574"/>
    <cellStyle name="Vírgula 7 5 2 3" xfId="1575"/>
    <cellStyle name="Vírgula 7 4 2 2 4" xfId="1576"/>
    <cellStyle name="Normal 65 2 3" xfId="1577"/>
    <cellStyle name="Normal 6 9 2" xfId="1578"/>
    <cellStyle name="Normal 13 7 2" xfId="1579"/>
    <cellStyle name="Normal 13 2 5 2" xfId="1580"/>
    <cellStyle name="Normal 13 3 5 2" xfId="1581"/>
    <cellStyle name="Normal 14 7 2" xfId="1582"/>
    <cellStyle name="Normal 14 2 5 2" xfId="1583"/>
    <cellStyle name="Normal 14 3 5 2" xfId="1584"/>
    <cellStyle name="Normal 16 7 2" xfId="1585"/>
    <cellStyle name="Normal 16 2 5 2" xfId="1586"/>
    <cellStyle name="Normal 16 3 5 2" xfId="1587"/>
    <cellStyle name="Normal 37 6 2" xfId="1588"/>
    <cellStyle name="Normal 37 2 5 2" xfId="1589"/>
    <cellStyle name="Normal 38 5 2" xfId="1590"/>
    <cellStyle name="Normal 5 8 2" xfId="1591"/>
    <cellStyle name="Normal 5 2 7 2" xfId="1592"/>
    <cellStyle name="Normal 5 2 2 5 2" xfId="1593"/>
    <cellStyle name="Normal 5 2 3 5 2" xfId="1594"/>
    <cellStyle name="Normal 5 3 5 2" xfId="1595"/>
    <cellStyle name="Normal 5 4 5 2" xfId="1596"/>
    <cellStyle name="Normal 6 2 8 2" xfId="1597"/>
    <cellStyle name="Normal 6 2 2 7 2" xfId="1598"/>
    <cellStyle name="Normal 6 2 2 2 5 2" xfId="1599"/>
    <cellStyle name="Normal 6 2 2 3 5 2" xfId="1600"/>
    <cellStyle name="Normal 6 2 3 5 2" xfId="1601"/>
    <cellStyle name="Normal 6 2 4 5 2" xfId="1602"/>
    <cellStyle name="Normal 6 3 7 2" xfId="1603"/>
    <cellStyle name="Normal 6 3 2 5 2" xfId="1604"/>
    <cellStyle name="Normal 6 3 3 5 2" xfId="1605"/>
    <cellStyle name="Normal 6 4 5 2" xfId="1606"/>
    <cellStyle name="Normal 6 5 5 2" xfId="1607"/>
    <cellStyle name="Porcentagem 6 6 2" xfId="1608"/>
    <cellStyle name="Porcentagem 6 2 5 2" xfId="1609"/>
    <cellStyle name="Vírgula 10 6 2" xfId="1610"/>
    <cellStyle name="Vírgula 10 2 5 2" xfId="1611"/>
    <cellStyle name="Vírgula 12 5 2" xfId="1612"/>
    <cellStyle name="Vírgula 7 8 2" xfId="1613"/>
    <cellStyle name="Vírgula 7 2 5 2" xfId="1614"/>
    <cellStyle name="Vírgula 7 3 5 2" xfId="1615"/>
    <cellStyle name="Vírgula 8 7 2" xfId="1616"/>
    <cellStyle name="Vírgula 8 2 5 2" xfId="1617"/>
    <cellStyle name="Vírgula 8 3 5 2" xfId="1618"/>
    <cellStyle name="Normal 13 4 5 2" xfId="1619"/>
    <cellStyle name="Vírgula 7 4 5 2" xfId="1620"/>
    <cellStyle name="Normal 64 4 2" xfId="1621"/>
    <cellStyle name="Vírgula 7 4 2 4 2" xfId="1622"/>
    <cellStyle name="Normal 66 4 2" xfId="1623"/>
    <cellStyle name="Normal 67 2 2" xfId="1624"/>
    <cellStyle name="Normal 13 5 4 2" xfId="1625"/>
    <cellStyle name="Normal 13 2 2 2 2" xfId="1626"/>
    <cellStyle name="Normal 13 3 2 2 2" xfId="1627"/>
    <cellStyle name="Normal 14 4 2 2" xfId="1628"/>
    <cellStyle name="Normal 14 2 2 2 2" xfId="1629"/>
    <cellStyle name="Normal 14 3 2 2 2" xfId="1630"/>
    <cellStyle name="Normal 16 4 2 2" xfId="1631"/>
    <cellStyle name="Normal 16 2 2 2 2" xfId="1632"/>
    <cellStyle name="Normal 16 3 2 2 2" xfId="1633"/>
    <cellStyle name="Normal 37 3 2 2" xfId="1634"/>
    <cellStyle name="Normal 37 2 2 2 2" xfId="1635"/>
    <cellStyle name="Normal 38 2 2 2" xfId="1636"/>
    <cellStyle name="Normal 5 5 2 2" xfId="1637"/>
    <cellStyle name="Normal 5 2 4 2 2" xfId="1638"/>
    <cellStyle name="Normal 5 2 2 2 2 2" xfId="1639"/>
    <cellStyle name="Normal 5 2 3 2 2 2" xfId="1640"/>
    <cellStyle name="Normal 5 3 2 2 2" xfId="1641"/>
    <cellStyle name="Normal 5 4 2 2 2" xfId="1642"/>
    <cellStyle name="Normal 6 6 2 2" xfId="1643"/>
    <cellStyle name="Normal 6 2 5 2 2" xfId="1644"/>
    <cellStyle name="Normal 6 2 2 4 2 2" xfId="1645"/>
    <cellStyle name="Normal 6 2 2 2 2 2 2" xfId="1646"/>
    <cellStyle name="Normal 6 2 2 3 2 2 2" xfId="1647"/>
    <cellStyle name="Normal 6 2 3 2 2 2" xfId="1648"/>
    <cellStyle name="Normal 6 2 4 2 2 2" xfId="1649"/>
    <cellStyle name="Normal 6 3 4 2 2" xfId="1650"/>
    <cellStyle name="Normal 6 3 2 2 2 2" xfId="1651"/>
    <cellStyle name="Normal 6 3 3 2 2 2" xfId="1652"/>
    <cellStyle name="Normal 6 4 2 2 2" xfId="1653"/>
    <cellStyle name="Normal 6 5 2 2 2" xfId="1654"/>
    <cellStyle name="Porcentagem 6 3 2 2" xfId="1655"/>
    <cellStyle name="Porcentagem 6 2 2 2 2" xfId="1656"/>
    <cellStyle name="Vírgula 10 3 2 2" xfId="1657"/>
    <cellStyle name="Vírgula 10 2 2 2 2" xfId="1658"/>
    <cellStyle name="Vírgula 12 2 2 2" xfId="1659"/>
    <cellStyle name="Vírgula 7 5 4 2" xfId="1660"/>
    <cellStyle name="Vírgula 7 2 2 2 2" xfId="1661"/>
    <cellStyle name="Vírgula 7 3 2 2 2" xfId="1662"/>
    <cellStyle name="Vírgula 8 4 2 2" xfId="1663"/>
    <cellStyle name="Vírgula 8 2 2 2 2" xfId="1664"/>
    <cellStyle name="Vírgula 8 3 2 2 2" xfId="1665"/>
    <cellStyle name="Normal 13 4 2 3 2" xfId="1666"/>
    <cellStyle name="Normal 13 4 3 3 2" xfId="1667"/>
    <cellStyle name="Normal 6 7 2 2" xfId="1668"/>
    <cellStyle name="Normal 13 2 3 2 2" xfId="1669"/>
    <cellStyle name="Normal 13 3 3 2 2" xfId="1670"/>
    <cellStyle name="Normal 14 5 2 2" xfId="1671"/>
    <cellStyle name="Normal 14 2 3 2 2" xfId="1672"/>
    <cellStyle name="Normal 14 3 3 2 2" xfId="1673"/>
    <cellStyle name="Normal 16 5 2 2" xfId="1674"/>
    <cellStyle name="Normal 16 2 3 2 2" xfId="1675"/>
    <cellStyle name="Normal 16 3 3 2 2" xfId="1676"/>
    <cellStyle name="Normal 37 4 2 2" xfId="1677"/>
    <cellStyle name="Normal 37 2 3 2 2" xfId="1678"/>
    <cellStyle name="Normal 38 3 2 2" xfId="1679"/>
    <cellStyle name="Normal 5 6 2 2" xfId="1680"/>
    <cellStyle name="Normal 5 2 5 2 2" xfId="1681"/>
    <cellStyle name="Normal 5 2 2 3 2 2" xfId="1682"/>
    <cellStyle name="Normal 5 2 3 3 2 2" xfId="1683"/>
    <cellStyle name="Normal 5 3 3 2 2" xfId="1684"/>
    <cellStyle name="Normal 5 4 3 2 2" xfId="1685"/>
    <cellStyle name="Normal 6 2 6 2 2" xfId="1686"/>
    <cellStyle name="Normal 6 2 2 5 2 2" xfId="1687"/>
    <cellStyle name="Normal 6 2 2 2 3 2 2" xfId="1688"/>
    <cellStyle name="Normal 6 2 2 3 3 2 2" xfId="1689"/>
    <cellStyle name="Normal 6 2 3 3 2 2" xfId="1690"/>
    <cellStyle name="Normal 6 2 4 3 2 2" xfId="1691"/>
    <cellStyle name="Normal 6 3 5 2 2" xfId="1692"/>
    <cellStyle name="Normal 6 3 2 3 2 2" xfId="1693"/>
    <cellStyle name="Normal 6 3 3 3 2 2" xfId="1694"/>
    <cellStyle name="Normal 6 4 3 2 2" xfId="1695"/>
    <cellStyle name="Normal 6 5 3 2 2" xfId="1696"/>
    <cellStyle name="Porcentagem 6 4 2 2" xfId="1697"/>
    <cellStyle name="Porcentagem 6 2 3 2 2" xfId="1698"/>
    <cellStyle name="Vírgula 10 4 2 2" xfId="1699"/>
    <cellStyle name="Vírgula 10 2 3 2 2" xfId="1700"/>
    <cellStyle name="Vírgula 12 3 2 2" xfId="1701"/>
    <cellStyle name="Vírgula 7 6 2 2" xfId="1702"/>
    <cellStyle name="Vírgula 7 2 3 2 2" xfId="1703"/>
    <cellStyle name="Vírgula 7 3 3 2 2" xfId="1704"/>
    <cellStyle name="Vírgula 7 4 3 2 2" xfId="1705"/>
    <cellStyle name="Vírgula 8 5 2 2" xfId="1706"/>
    <cellStyle name="Vírgula 8 2 3 2 2" xfId="1707"/>
    <cellStyle name="Vírgula 8 3 3 2 2" xfId="1708"/>
    <cellStyle name="Normal 13 5 2 2 2" xfId="1709"/>
    <cellStyle name="Vírgula 7 5 2 2 2" xfId="1710"/>
    <cellStyle name="Vírgula 7 4 2 2 2 2" xfId="1711"/>
    <cellStyle name="Normal 65 2 2 2" xfId="1712"/>
    <cellStyle name="Normal 13 4 6 2" xfId="1713"/>
    <cellStyle name="Normal 13 4 2 4 2" xfId="1714"/>
    <cellStyle name="Vírgula 7 4 2 2 3 2" xfId="1715"/>
    <cellStyle name="Moeda" xfId="1716"/>
    <cellStyle name="Porcentagem" xfId="1717"/>
    <cellStyle name="Normal_Orç 037_2009 - Ar Condicionado Salas Técnicas - PJ Sobradinho" xfId="1718"/>
    <cellStyle name="Normal_Plan1" xfId="1719"/>
    <cellStyle name="Separador de milhares_Orç 037_2009 - Ar Condicionado Salas Técnicas - PJ Sobradinho" xfId="1720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9</xdr:col>
      <xdr:colOff>0</xdr:colOff>
      <xdr:row>2</xdr:row>
      <xdr:rowOff>1076325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2268200" cy="1438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1038225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53950" cy="1038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2</xdr:row>
      <xdr:rowOff>600075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9125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49200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0</xdr:colOff>
      <xdr:row>3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61912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2947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52"/>
  <sheetViews>
    <sheetView zoomScale="70" zoomScaleNormal="70" zoomScaleSheetLayoutView="70" workbookViewId="0" topLeftCell="A1">
      <selection activeCell="D13" sqref="D13"/>
    </sheetView>
  </sheetViews>
  <sheetFormatPr defaultColWidth="9.140625" defaultRowHeight="12.75"/>
  <cols>
    <col min="1" max="1" width="8.28125" style="98" customWidth="1"/>
    <col min="2" max="2" width="11.140625" style="98" customWidth="1"/>
    <col min="3" max="3" width="13.57421875" style="98" customWidth="1"/>
    <col min="4" max="4" width="80.7109375" style="99" customWidth="1"/>
    <col min="5" max="5" width="6.8515625" style="98" customWidth="1"/>
    <col min="6" max="7" width="11.7109375" style="100" customWidth="1"/>
    <col min="8" max="8" width="17.7109375" style="100" customWidth="1"/>
    <col min="9" max="9" width="22.7109375" style="102" bestFit="1" customWidth="1"/>
    <col min="10" max="16384" width="9.140625" style="96" customWidth="1"/>
  </cols>
  <sheetData>
    <row r="1" ht="15"/>
    <row r="2" ht="15"/>
    <row r="3" ht="87.6" customHeight="1" thickBot="1"/>
    <row r="4" spans="1:9" ht="18" thickBot="1">
      <c r="A4" s="322" t="s">
        <v>27</v>
      </c>
      <c r="B4" s="323"/>
      <c r="C4" s="324" t="s">
        <v>132</v>
      </c>
      <c r="D4" s="324"/>
      <c r="E4" s="324"/>
      <c r="F4" s="324"/>
      <c r="G4" s="324"/>
      <c r="H4" s="324"/>
      <c r="I4" s="323"/>
    </row>
    <row r="5" spans="1:9" ht="18" thickBot="1">
      <c r="A5" s="307" t="s">
        <v>28</v>
      </c>
      <c r="B5" s="308"/>
      <c r="C5" s="325" t="s">
        <v>29</v>
      </c>
      <c r="D5" s="326"/>
      <c r="E5" s="319" t="s">
        <v>31</v>
      </c>
      <c r="F5" s="320"/>
      <c r="G5" s="321"/>
      <c r="H5" s="327">
        <f>BDI!D27</f>
        <v>0.2566</v>
      </c>
      <c r="I5" s="328"/>
    </row>
    <row r="6" spans="1:9" ht="18" thickBot="1">
      <c r="A6" s="307" t="s">
        <v>30</v>
      </c>
      <c r="B6" s="308"/>
      <c r="C6" s="233" t="s">
        <v>132</v>
      </c>
      <c r="D6" s="234"/>
      <c r="E6" s="316" t="s">
        <v>32</v>
      </c>
      <c r="F6" s="317"/>
      <c r="G6" s="318"/>
      <c r="H6" s="309">
        <v>44278</v>
      </c>
      <c r="I6" s="309"/>
    </row>
    <row r="7" spans="1:9" ht="18" thickBot="1">
      <c r="A7" s="310" t="s">
        <v>34</v>
      </c>
      <c r="B7" s="311"/>
      <c r="C7" s="233" t="s">
        <v>241</v>
      </c>
      <c r="D7" s="234"/>
      <c r="E7" s="319" t="s">
        <v>33</v>
      </c>
      <c r="F7" s="320"/>
      <c r="G7" s="321"/>
      <c r="H7" s="312">
        <f>I37</f>
        <v>459475.9555716</v>
      </c>
      <c r="I7" s="312"/>
    </row>
    <row r="8" spans="1:9" ht="63" thickBot="1">
      <c r="A8" s="235" t="s">
        <v>0</v>
      </c>
      <c r="B8" s="236" t="s">
        <v>17</v>
      </c>
      <c r="C8" s="236" t="s">
        <v>18</v>
      </c>
      <c r="D8" s="236" t="s">
        <v>9</v>
      </c>
      <c r="E8" s="237" t="s">
        <v>20</v>
      </c>
      <c r="F8" s="238" t="s">
        <v>21</v>
      </c>
      <c r="G8" s="239" t="s">
        <v>133</v>
      </c>
      <c r="H8" s="239" t="s">
        <v>22</v>
      </c>
      <c r="I8" s="240" t="s">
        <v>10</v>
      </c>
    </row>
    <row r="9" spans="1:9" ht="15.6">
      <c r="A9" s="220" t="s">
        <v>243</v>
      </c>
      <c r="B9" s="228"/>
      <c r="C9" s="228"/>
      <c r="D9" s="223" t="s">
        <v>11</v>
      </c>
      <c r="E9" s="220"/>
      <c r="F9" s="231"/>
      <c r="G9" s="231"/>
      <c r="H9" s="230"/>
      <c r="I9" s="230">
        <f>SUM(I10:I12)</f>
        <v>20332.542</v>
      </c>
    </row>
    <row r="10" spans="1:9" ht="30.6" customHeight="1">
      <c r="A10" s="4" t="s">
        <v>4</v>
      </c>
      <c r="B10" s="4">
        <v>4813</v>
      </c>
      <c r="C10" s="12" t="s">
        <v>15</v>
      </c>
      <c r="D10" s="85" t="s">
        <v>137</v>
      </c>
      <c r="E10" s="86" t="s">
        <v>3</v>
      </c>
      <c r="F10" s="87">
        <f>MC!L10</f>
        <v>6</v>
      </c>
      <c r="G10" s="87">
        <v>200</v>
      </c>
      <c r="H10" s="88">
        <f>ROUND(G10*(1+$H$5),2)</f>
        <v>251.32</v>
      </c>
      <c r="I10" s="16">
        <f>F10*H10</f>
        <v>1507.92</v>
      </c>
    </row>
    <row r="11" spans="1:9" ht="32.4" customHeight="1">
      <c r="A11" s="4" t="s">
        <v>5</v>
      </c>
      <c r="B11" s="6">
        <v>93584</v>
      </c>
      <c r="C11" s="12" t="s">
        <v>15</v>
      </c>
      <c r="D11" s="85" t="s">
        <v>136</v>
      </c>
      <c r="E11" s="86" t="s">
        <v>3</v>
      </c>
      <c r="F11" s="87">
        <f>MC!L13</f>
        <v>13.200000000000001</v>
      </c>
      <c r="G11" s="87">
        <v>619.54</v>
      </c>
      <c r="H11" s="88">
        <f aca="true" t="shared" si="0" ref="H11:H12">ROUND(G11*(1+$H$5),2)</f>
        <v>778.51</v>
      </c>
      <c r="I11" s="16">
        <f aca="true" t="shared" si="1" ref="I11:I12">F11*H11</f>
        <v>10276.332</v>
      </c>
    </row>
    <row r="12" spans="1:9" ht="45">
      <c r="A12" s="4" t="s">
        <v>13</v>
      </c>
      <c r="B12" s="4">
        <v>99059</v>
      </c>
      <c r="C12" s="5" t="s">
        <v>15</v>
      </c>
      <c r="D12" s="232" t="s">
        <v>135</v>
      </c>
      <c r="E12" s="7" t="s">
        <v>1</v>
      </c>
      <c r="F12" s="15">
        <f>MC!L16</f>
        <v>171</v>
      </c>
      <c r="G12" s="15">
        <v>39.78</v>
      </c>
      <c r="H12" s="88">
        <f t="shared" si="0"/>
        <v>49.99</v>
      </c>
      <c r="I12" s="16">
        <f t="shared" si="1"/>
        <v>8548.29</v>
      </c>
    </row>
    <row r="13" spans="1:9" s="97" customFormat="1" ht="15.6">
      <c r="A13" s="220" t="s">
        <v>244</v>
      </c>
      <c r="B13" s="228"/>
      <c r="C13" s="228"/>
      <c r="D13" s="223" t="s">
        <v>177</v>
      </c>
      <c r="E13" s="220"/>
      <c r="F13" s="229"/>
      <c r="G13" s="229"/>
      <c r="H13" s="230"/>
      <c r="I13" s="230">
        <f>SUM(I14:I22)</f>
        <v>165510.7240516</v>
      </c>
    </row>
    <row r="14" spans="1:9" s="97" customFormat="1" ht="22.95" customHeight="1">
      <c r="A14" s="4" t="s">
        <v>6</v>
      </c>
      <c r="B14" s="80">
        <v>98524</v>
      </c>
      <c r="C14" s="5" t="s">
        <v>15</v>
      </c>
      <c r="D14" s="81" t="s">
        <v>134</v>
      </c>
      <c r="E14" s="5" t="s">
        <v>3</v>
      </c>
      <c r="F14" s="15">
        <f>MC!L23</f>
        <v>640</v>
      </c>
      <c r="G14" s="15">
        <v>2.33</v>
      </c>
      <c r="H14" s="88">
        <f aca="true" t="shared" si="2" ref="H14:H21">ROUND(G14*(1+$H$5),2)</f>
        <v>2.93</v>
      </c>
      <c r="I14" s="16">
        <f aca="true" t="shared" si="3" ref="I14:I16">F14*H14</f>
        <v>1875.2</v>
      </c>
    </row>
    <row r="15" spans="1:9" s="97" customFormat="1" ht="75">
      <c r="A15" s="4" t="s">
        <v>8</v>
      </c>
      <c r="B15" s="10">
        <v>90100</v>
      </c>
      <c r="C15" s="5" t="s">
        <v>15</v>
      </c>
      <c r="D15" s="210" t="s">
        <v>224</v>
      </c>
      <c r="E15" s="9" t="s">
        <v>12</v>
      </c>
      <c r="F15" s="15">
        <f>MC!L26</f>
        <v>321.52</v>
      </c>
      <c r="G15" s="15">
        <v>9.72</v>
      </c>
      <c r="H15" s="88">
        <f aca="true" t="shared" si="4" ref="H15">ROUND(G15*(1+$H$5),2)</f>
        <v>12.21</v>
      </c>
      <c r="I15" s="16">
        <f aca="true" t="shared" si="5" ref="I15">F15*H15</f>
        <v>3925.7592</v>
      </c>
    </row>
    <row r="16" spans="1:9" s="97" customFormat="1" ht="12.75">
      <c r="A16" s="4" t="s">
        <v>7</v>
      </c>
      <c r="B16" s="11">
        <v>96995</v>
      </c>
      <c r="C16" s="5" t="s">
        <v>15</v>
      </c>
      <c r="D16" s="8" t="s">
        <v>198</v>
      </c>
      <c r="E16" s="9" t="s">
        <v>12</v>
      </c>
      <c r="F16" s="15">
        <f>MC!L33</f>
        <v>182.12179999999998</v>
      </c>
      <c r="G16" s="15">
        <v>35.49</v>
      </c>
      <c r="H16" s="88">
        <f aca="true" t="shared" si="6" ref="H16">ROUND(G16*(1+$H$5),2)</f>
        <v>44.6</v>
      </c>
      <c r="I16" s="16">
        <f t="shared" si="3"/>
        <v>8122.632279999999</v>
      </c>
    </row>
    <row r="17" spans="1:9" s="97" customFormat="1" ht="12.75">
      <c r="A17" s="4" t="s">
        <v>14</v>
      </c>
      <c r="B17" s="10">
        <v>100574</v>
      </c>
      <c r="C17" s="5" t="s">
        <v>15</v>
      </c>
      <c r="D17" s="8" t="s">
        <v>139</v>
      </c>
      <c r="E17" s="9" t="s">
        <v>12</v>
      </c>
      <c r="F17" s="15">
        <f>MC!L42</f>
        <v>181.21766000000002</v>
      </c>
      <c r="G17" s="15">
        <v>1</v>
      </c>
      <c r="H17" s="88">
        <f t="shared" si="2"/>
        <v>1.26</v>
      </c>
      <c r="I17" s="16">
        <f aca="true" t="shared" si="7" ref="I17">F17*H17</f>
        <v>228.33425160000004</v>
      </c>
    </row>
    <row r="18" spans="1:9" s="182" customFormat="1" ht="60">
      <c r="A18" s="172" t="s">
        <v>140</v>
      </c>
      <c r="B18" s="173">
        <v>94327</v>
      </c>
      <c r="C18" s="174" t="s">
        <v>15</v>
      </c>
      <c r="D18" s="213" t="s">
        <v>148</v>
      </c>
      <c r="E18" s="175" t="s">
        <v>12</v>
      </c>
      <c r="F18" s="176">
        <f>MC!L48</f>
        <v>160</v>
      </c>
      <c r="G18" s="176">
        <v>100.75</v>
      </c>
      <c r="H18" s="183">
        <f t="shared" si="2"/>
        <v>126.6</v>
      </c>
      <c r="I18" s="184">
        <f aca="true" t="shared" si="8" ref="I18:I21">F18*H18</f>
        <v>20256</v>
      </c>
    </row>
    <row r="19" spans="1:9" s="97" customFormat="1" ht="30">
      <c r="A19" s="4" t="s">
        <v>141</v>
      </c>
      <c r="B19" s="10">
        <v>101616</v>
      </c>
      <c r="C19" s="5" t="s">
        <v>15</v>
      </c>
      <c r="D19" s="8" t="s">
        <v>138</v>
      </c>
      <c r="E19" s="9" t="s">
        <v>3</v>
      </c>
      <c r="F19" s="15">
        <f>MC!L52</f>
        <v>116.4</v>
      </c>
      <c r="G19" s="15">
        <v>4.34</v>
      </c>
      <c r="H19" s="88">
        <f t="shared" si="2"/>
        <v>5.45</v>
      </c>
      <c r="I19" s="16">
        <f t="shared" si="8"/>
        <v>634.38</v>
      </c>
    </row>
    <row r="20" spans="1:9" ht="30">
      <c r="A20" s="4" t="s">
        <v>175</v>
      </c>
      <c r="B20" s="11">
        <v>73361</v>
      </c>
      <c r="C20" s="5" t="s">
        <v>15</v>
      </c>
      <c r="D20" s="8" t="s">
        <v>142</v>
      </c>
      <c r="E20" s="9" t="s">
        <v>12</v>
      </c>
      <c r="F20" s="15">
        <f>MC!L56</f>
        <v>256</v>
      </c>
      <c r="G20" s="15">
        <v>392.64</v>
      </c>
      <c r="H20" s="88">
        <f t="shared" si="2"/>
        <v>493.39</v>
      </c>
      <c r="I20" s="16">
        <f t="shared" si="8"/>
        <v>126307.84</v>
      </c>
    </row>
    <row r="21" spans="1:9" ht="30">
      <c r="A21" s="4" t="s">
        <v>176</v>
      </c>
      <c r="B21" s="11">
        <v>96620</v>
      </c>
      <c r="C21" s="5" t="s">
        <v>15</v>
      </c>
      <c r="D21" s="8" t="s">
        <v>223</v>
      </c>
      <c r="E21" s="9" t="s">
        <v>12</v>
      </c>
      <c r="F21" s="15">
        <f>MC!L62</f>
        <v>6.984</v>
      </c>
      <c r="G21" s="15">
        <v>474.08</v>
      </c>
      <c r="H21" s="88">
        <f t="shared" si="2"/>
        <v>595.73</v>
      </c>
      <c r="I21" s="16">
        <f t="shared" si="8"/>
        <v>4160.5783200000005</v>
      </c>
    </row>
    <row r="22" spans="1:9" ht="12.75">
      <c r="A22" s="4"/>
      <c r="B22" s="11"/>
      <c r="C22" s="5"/>
      <c r="D22" s="8"/>
      <c r="E22" s="9"/>
      <c r="F22" s="15"/>
      <c r="G22" s="15"/>
      <c r="H22" s="88"/>
      <c r="I22" s="16"/>
    </row>
    <row r="23" spans="1:9" ht="15.6">
      <c r="A23" s="220" t="s">
        <v>245</v>
      </c>
      <c r="B23" s="221"/>
      <c r="C23" s="222"/>
      <c r="D23" s="223" t="s">
        <v>164</v>
      </c>
      <c r="E23" s="224"/>
      <c r="F23" s="225"/>
      <c r="G23" s="225"/>
      <c r="H23" s="226"/>
      <c r="I23" s="227">
        <f>SUM(I24:I32)</f>
        <v>263464.68952</v>
      </c>
    </row>
    <row r="24" spans="1:9" ht="30">
      <c r="A24" s="4" t="s">
        <v>167</v>
      </c>
      <c r="B24" s="11">
        <v>92447</v>
      </c>
      <c r="C24" s="5" t="s">
        <v>15</v>
      </c>
      <c r="D24" s="89" t="s">
        <v>149</v>
      </c>
      <c r="E24" s="9" t="s">
        <v>3</v>
      </c>
      <c r="F24" s="15">
        <f>MC!L67</f>
        <v>144</v>
      </c>
      <c r="G24" s="15">
        <v>138.35</v>
      </c>
      <c r="H24" s="88">
        <f aca="true" t="shared" si="9" ref="H24">ROUND(G24*(1+$H$5),2)</f>
        <v>173.85</v>
      </c>
      <c r="I24" s="16">
        <f aca="true" t="shared" si="10" ref="I24:I32">F24*H24</f>
        <v>25034.399999999998</v>
      </c>
    </row>
    <row r="25" spans="1:9" ht="57.6" customHeight="1">
      <c r="A25" s="4" t="s">
        <v>168</v>
      </c>
      <c r="B25" s="5">
        <v>92776</v>
      </c>
      <c r="C25" s="5" t="s">
        <v>15</v>
      </c>
      <c r="D25" s="210" t="s">
        <v>178</v>
      </c>
      <c r="E25" s="103" t="s">
        <v>19</v>
      </c>
      <c r="F25" s="15">
        <f>MC!L72</f>
        <v>1473.92</v>
      </c>
      <c r="G25" s="15">
        <v>15.77</v>
      </c>
      <c r="H25" s="88">
        <f aca="true" t="shared" si="11" ref="H25:H26">ROUND(G25*(1+$H$5),2)</f>
        <v>19.82</v>
      </c>
      <c r="I25" s="16">
        <f t="shared" si="10"/>
        <v>29213.0944</v>
      </c>
    </row>
    <row r="26" spans="1:9" ht="45">
      <c r="A26" s="4" t="s">
        <v>171</v>
      </c>
      <c r="B26" s="5">
        <v>92778</v>
      </c>
      <c r="C26" s="5" t="s">
        <v>15</v>
      </c>
      <c r="D26" s="210" t="s">
        <v>159</v>
      </c>
      <c r="E26" s="103" t="s">
        <v>19</v>
      </c>
      <c r="F26" s="15">
        <f>MC!L77</f>
        <v>987.2</v>
      </c>
      <c r="G26" s="15">
        <v>13.14</v>
      </c>
      <c r="H26" s="88">
        <f t="shared" si="11"/>
        <v>16.51</v>
      </c>
      <c r="I26" s="16">
        <f t="shared" si="10"/>
        <v>16298.672000000002</v>
      </c>
    </row>
    <row r="27" spans="1:9" ht="45">
      <c r="A27" s="4" t="s">
        <v>170</v>
      </c>
      <c r="B27" s="5">
        <v>92785</v>
      </c>
      <c r="C27" s="5" t="s">
        <v>15</v>
      </c>
      <c r="D27" s="8" t="s">
        <v>145</v>
      </c>
      <c r="E27" s="103" t="s">
        <v>19</v>
      </c>
      <c r="F27" s="15">
        <f>MC!L80</f>
        <v>705.6</v>
      </c>
      <c r="G27" s="15">
        <v>14.32</v>
      </c>
      <c r="H27" s="88">
        <f aca="true" t="shared" si="12" ref="H27:H28">ROUND(G27*(1+$H$5),2)</f>
        <v>17.99</v>
      </c>
      <c r="I27" s="16">
        <f t="shared" si="10"/>
        <v>12693.743999999999</v>
      </c>
    </row>
    <row r="28" spans="1:9" ht="45">
      <c r="A28" s="4" t="s">
        <v>172</v>
      </c>
      <c r="B28" s="5">
        <v>92787</v>
      </c>
      <c r="C28" s="5" t="s">
        <v>15</v>
      </c>
      <c r="D28" s="8" t="s">
        <v>146</v>
      </c>
      <c r="E28" s="103" t="s">
        <v>19</v>
      </c>
      <c r="F28" s="15">
        <f>MC!L83</f>
        <v>6051.536</v>
      </c>
      <c r="G28" s="15">
        <v>12.27</v>
      </c>
      <c r="H28" s="88">
        <f t="shared" si="12"/>
        <v>15.42</v>
      </c>
      <c r="I28" s="16">
        <f t="shared" si="10"/>
        <v>93314.68512</v>
      </c>
    </row>
    <row r="29" spans="1:9" ht="45">
      <c r="A29" s="4" t="s">
        <v>173</v>
      </c>
      <c r="B29" s="5">
        <v>96555</v>
      </c>
      <c r="C29" s="5" t="s">
        <v>15</v>
      </c>
      <c r="D29" s="8" t="s">
        <v>147</v>
      </c>
      <c r="E29" s="9" t="s">
        <v>12</v>
      </c>
      <c r="F29" s="15">
        <f>MC!L87</f>
        <v>99.2</v>
      </c>
      <c r="G29" s="15">
        <v>553.49</v>
      </c>
      <c r="H29" s="88">
        <f aca="true" t="shared" si="13" ref="H29">ROUND(G29*(1+$H$5),2)</f>
        <v>695.52</v>
      </c>
      <c r="I29" s="16">
        <f t="shared" si="10"/>
        <v>68995.584</v>
      </c>
    </row>
    <row r="30" spans="1:9" s="98" customFormat="1" ht="30">
      <c r="A30" s="4" t="s">
        <v>169</v>
      </c>
      <c r="B30" s="4" t="s">
        <v>155</v>
      </c>
      <c r="C30" s="4"/>
      <c r="D30" s="105" t="s">
        <v>156</v>
      </c>
      <c r="E30" s="185" t="s">
        <v>209</v>
      </c>
      <c r="F30" s="185">
        <f>MC!L92</f>
        <v>80</v>
      </c>
      <c r="G30" s="185">
        <f>'COMPOSIÇÃO '!F4</f>
        <v>75.38969999999999</v>
      </c>
      <c r="H30" s="214">
        <f aca="true" t="shared" si="14" ref="H30">ROUND(G30*(1+$H$5),2)</f>
        <v>94.73</v>
      </c>
      <c r="I30" s="211">
        <f t="shared" si="10"/>
        <v>7578.400000000001</v>
      </c>
    </row>
    <row r="31" spans="1:9" ht="60">
      <c r="A31" s="4" t="s">
        <v>174</v>
      </c>
      <c r="B31" s="11">
        <v>92226</v>
      </c>
      <c r="C31" s="5" t="s">
        <v>15</v>
      </c>
      <c r="D31" s="210" t="s">
        <v>144</v>
      </c>
      <c r="E31" s="9" t="s">
        <v>36</v>
      </c>
      <c r="F31" s="15">
        <f>MC!L96</f>
        <v>21</v>
      </c>
      <c r="G31" s="15">
        <v>366.67</v>
      </c>
      <c r="H31" s="88">
        <f>ROUND(G31*(1+$H$5),2)</f>
        <v>460.76</v>
      </c>
      <c r="I31" s="16">
        <f t="shared" si="10"/>
        <v>9675.96</v>
      </c>
    </row>
    <row r="32" spans="1:9" ht="12.75">
      <c r="A32" s="4" t="s">
        <v>238</v>
      </c>
      <c r="B32" s="188" t="s">
        <v>237</v>
      </c>
      <c r="C32" s="189" t="s">
        <v>233</v>
      </c>
      <c r="D32" s="194" t="s">
        <v>236</v>
      </c>
      <c r="E32" s="190" t="s">
        <v>1</v>
      </c>
      <c r="F32" s="87">
        <f>MC!L100</f>
        <v>15</v>
      </c>
      <c r="G32" s="87">
        <v>35.02</v>
      </c>
      <c r="H32" s="88">
        <f>ROUND(G32*(1+$H$5),2)</f>
        <v>44.01</v>
      </c>
      <c r="I32" s="16">
        <f t="shared" si="10"/>
        <v>660.15</v>
      </c>
    </row>
    <row r="33" spans="1:9" ht="20.1" customHeight="1">
      <c r="A33" s="215" t="s">
        <v>246</v>
      </c>
      <c r="B33" s="216"/>
      <c r="C33" s="216"/>
      <c r="D33" s="217" t="s">
        <v>185</v>
      </c>
      <c r="E33" s="215"/>
      <c r="F33" s="218"/>
      <c r="G33" s="218"/>
      <c r="H33" s="219"/>
      <c r="I33" s="219">
        <f>SUM(I34:I36)</f>
        <v>10168</v>
      </c>
    </row>
    <row r="34" spans="1:9" ht="20.1" customHeight="1">
      <c r="A34" s="17" t="s">
        <v>163</v>
      </c>
      <c r="B34" s="18" t="s">
        <v>234</v>
      </c>
      <c r="C34" s="18" t="s">
        <v>233</v>
      </c>
      <c r="D34" s="187" t="s">
        <v>235</v>
      </c>
      <c r="E34" s="13" t="s">
        <v>3</v>
      </c>
      <c r="F34" s="19">
        <f>MC!L106</f>
        <v>400</v>
      </c>
      <c r="G34" s="15">
        <v>1.11</v>
      </c>
      <c r="H34" s="88">
        <f>ROUND(G34*(1+$H$5),2)</f>
        <v>1.39</v>
      </c>
      <c r="I34" s="16">
        <f>F34*H34</f>
        <v>556</v>
      </c>
    </row>
    <row r="35" spans="1:9" ht="60">
      <c r="A35" s="4" t="s">
        <v>165</v>
      </c>
      <c r="B35" s="80">
        <v>101203</v>
      </c>
      <c r="C35" s="5" t="s">
        <v>15</v>
      </c>
      <c r="D35" s="82" t="s">
        <v>186</v>
      </c>
      <c r="E35" s="5" t="s">
        <v>1</v>
      </c>
      <c r="F35" s="15">
        <f>MC!L109</f>
        <v>200</v>
      </c>
      <c r="G35" s="15">
        <v>28.89</v>
      </c>
      <c r="H35" s="88">
        <f>ROUND(G35*(1+$H$5),2)</f>
        <v>36.3</v>
      </c>
      <c r="I35" s="16">
        <f>F35*H35</f>
        <v>7259.999999999999</v>
      </c>
    </row>
    <row r="36" spans="1:9" ht="30">
      <c r="A36" s="4" t="s">
        <v>166</v>
      </c>
      <c r="B36" s="83">
        <v>97053</v>
      </c>
      <c r="C36" s="5" t="s">
        <v>15</v>
      </c>
      <c r="D36" s="83" t="s">
        <v>143</v>
      </c>
      <c r="E36" s="5" t="s">
        <v>1</v>
      </c>
      <c r="F36" s="84">
        <f>MC!L113</f>
        <v>210</v>
      </c>
      <c r="G36" s="84">
        <v>8.91</v>
      </c>
      <c r="H36" s="88">
        <f>ROUND(G36*(1+$H$5),2)</f>
        <v>11.2</v>
      </c>
      <c r="I36" s="16">
        <f>F36*H36</f>
        <v>2352</v>
      </c>
    </row>
    <row r="37" spans="1:9" ht="35.25" customHeight="1" collapsed="1">
      <c r="A37" s="313" t="s">
        <v>242</v>
      </c>
      <c r="B37" s="314"/>
      <c r="C37" s="314"/>
      <c r="D37" s="314"/>
      <c r="E37" s="314"/>
      <c r="F37" s="314"/>
      <c r="G37" s="314"/>
      <c r="H37" s="315"/>
      <c r="I37" s="219">
        <f>I9+I23+I33+I13</f>
        <v>459475.9555716</v>
      </c>
    </row>
    <row r="39" ht="12.75">
      <c r="I39" s="79"/>
    </row>
    <row r="40" ht="12.75">
      <c r="I40" s="79"/>
    </row>
    <row r="43" spans="1:9" ht="12.75">
      <c r="A43" s="96"/>
      <c r="B43" s="96"/>
      <c r="C43" s="96"/>
      <c r="D43" s="96"/>
      <c r="I43" s="96"/>
    </row>
    <row r="50" spans="1:9" ht="12.75">
      <c r="A50" s="96"/>
      <c r="B50" s="96"/>
      <c r="C50" s="96"/>
      <c r="D50" s="96"/>
      <c r="I50" s="96"/>
    </row>
    <row r="51" spans="1:9" ht="12.75">
      <c r="A51" s="96"/>
      <c r="B51" s="96"/>
      <c r="C51" s="96"/>
      <c r="D51" s="96"/>
      <c r="I51" s="96"/>
    </row>
    <row r="52" spans="1:9" ht="12.75">
      <c r="A52" s="96"/>
      <c r="B52" s="96"/>
      <c r="C52" s="96"/>
      <c r="D52" s="96"/>
      <c r="I52" s="101"/>
    </row>
  </sheetData>
  <mergeCells count="13">
    <mergeCell ref="A4:B4"/>
    <mergeCell ref="C4:I4"/>
    <mergeCell ref="A5:B5"/>
    <mergeCell ref="C5:D5"/>
    <mergeCell ref="H5:I5"/>
    <mergeCell ref="E5:G5"/>
    <mergeCell ref="A6:B6"/>
    <mergeCell ref="H6:I6"/>
    <mergeCell ref="A7:B7"/>
    <mergeCell ref="H7:I7"/>
    <mergeCell ref="A37:H37"/>
    <mergeCell ref="E6:G6"/>
    <mergeCell ref="E7:G7"/>
  </mergeCells>
  <conditionalFormatting sqref="F8:H8">
    <cfRule type="cellIs" priority="40" dxfId="0" operator="equal" stopIfTrue="1">
      <formula>0</formula>
    </cfRule>
  </conditionalFormatting>
  <conditionalFormatting sqref="F36:G36">
    <cfRule type="cellIs" priority="1" dxfId="0" operator="equal" stopIfTrue="1">
      <formula>0</formula>
    </cfRule>
  </conditionalFormatting>
  <printOptions horizontalCentered="1"/>
  <pageMargins left="0.1968503937007874" right="0.1968503937007874" top="0.6" bottom="0.53" header="0" footer="0"/>
  <pageSetup fitToHeight="0" fitToWidth="1"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18"/>
  <sheetViews>
    <sheetView workbookViewId="0" topLeftCell="A1">
      <selection activeCell="D10" sqref="D10"/>
    </sheetView>
  </sheetViews>
  <sheetFormatPr defaultColWidth="9.140625" defaultRowHeight="12.75"/>
  <cols>
    <col min="2" max="2" width="10.7109375" style="0" bestFit="1" customWidth="1"/>
    <col min="3" max="3" width="10.28125" style="0" customWidth="1"/>
    <col min="4" max="4" width="83.57421875" style="0" customWidth="1"/>
    <col min="5" max="6" width="8.8515625" style="104" customWidth="1"/>
    <col min="7" max="7" width="8.57421875" style="165" bestFit="1" customWidth="1"/>
    <col min="8" max="9" width="8.8515625" style="104" customWidth="1"/>
    <col min="10" max="10" width="10.421875" style="104" bestFit="1" customWidth="1"/>
    <col min="11" max="11" width="8.8515625" style="104" customWidth="1"/>
    <col min="12" max="12" width="11.28125" style="104" bestFit="1" customWidth="1"/>
  </cols>
  <sheetData>
    <row r="1" ht="82.8" customHeight="1" thickBot="1"/>
    <row r="2" spans="1:12" ht="15.6">
      <c r="A2" s="335" t="s">
        <v>27</v>
      </c>
      <c r="B2" s="336"/>
      <c r="C2" s="336" t="s">
        <v>212</v>
      </c>
      <c r="D2" s="336"/>
      <c r="E2" s="336"/>
      <c r="F2" s="336"/>
      <c r="G2" s="166"/>
      <c r="H2" s="131"/>
      <c r="I2" s="131"/>
      <c r="J2" s="131"/>
      <c r="K2" s="131"/>
      <c r="L2" s="132"/>
    </row>
    <row r="3" spans="1:12" ht="15.6">
      <c r="A3" s="337" t="s">
        <v>28</v>
      </c>
      <c r="B3" s="338"/>
      <c r="C3" s="339" t="s">
        <v>29</v>
      </c>
      <c r="D3" s="339"/>
      <c r="E3" s="340" t="s">
        <v>31</v>
      </c>
      <c r="F3" s="340"/>
      <c r="G3" s="167"/>
      <c r="H3" s="133"/>
      <c r="I3" s="133"/>
      <c r="J3" s="133"/>
      <c r="K3" s="133"/>
      <c r="L3" s="134"/>
    </row>
    <row r="4" spans="1:12" ht="15.6">
      <c r="A4" s="337" t="s">
        <v>30</v>
      </c>
      <c r="B4" s="338"/>
      <c r="C4" s="3" t="s">
        <v>132</v>
      </c>
      <c r="D4" s="3"/>
      <c r="E4" s="340" t="s">
        <v>32</v>
      </c>
      <c r="F4" s="340"/>
      <c r="G4" s="167"/>
      <c r="H4" s="133"/>
      <c r="I4" s="133"/>
      <c r="J4" s="133"/>
      <c r="K4" s="133"/>
      <c r="L4" s="134"/>
    </row>
    <row r="5" spans="1:12" ht="16.2" thickBot="1">
      <c r="A5" s="329" t="s">
        <v>34</v>
      </c>
      <c r="B5" s="330"/>
      <c r="C5" s="14" t="str">
        <f>PLANILHA!C7</f>
        <v xml:space="preserve">SINAPI Fevereiro /2021 Desonerada / Tabela 026 - SEINFRA </v>
      </c>
      <c r="D5" s="14"/>
      <c r="E5" s="331" t="s">
        <v>33</v>
      </c>
      <c r="F5" s="331"/>
      <c r="G5" s="168"/>
      <c r="H5" s="135"/>
      <c r="I5" s="135"/>
      <c r="J5" s="135"/>
      <c r="K5" s="135"/>
      <c r="L5" s="136"/>
    </row>
    <row r="6" spans="1:12" ht="16.2" thickBot="1">
      <c r="A6" s="111"/>
      <c r="B6" s="111"/>
      <c r="C6" s="111"/>
      <c r="D6" s="112"/>
      <c r="E6" s="113"/>
      <c r="F6" s="114"/>
      <c r="G6" s="169"/>
      <c r="H6" s="110"/>
      <c r="I6" s="110"/>
      <c r="J6" s="110"/>
      <c r="K6" s="110"/>
      <c r="L6" s="110"/>
    </row>
    <row r="7" spans="1:12" ht="23.4" thickBot="1">
      <c r="A7" s="332" t="s">
        <v>204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4"/>
    </row>
    <row r="8" spans="1:12" ht="13.8" thickBot="1">
      <c r="A8" s="241" t="s">
        <v>0</v>
      </c>
      <c r="B8" s="242" t="s">
        <v>17</v>
      </c>
      <c r="C8" s="242" t="s">
        <v>18</v>
      </c>
      <c r="D8" s="242" t="s">
        <v>9</v>
      </c>
      <c r="E8" s="243" t="s">
        <v>20</v>
      </c>
      <c r="F8" s="244" t="s">
        <v>21</v>
      </c>
      <c r="G8" s="245" t="s">
        <v>179</v>
      </c>
      <c r="H8" s="246" t="s">
        <v>180</v>
      </c>
      <c r="I8" s="246" t="s">
        <v>187</v>
      </c>
      <c r="J8" s="246" t="s">
        <v>210</v>
      </c>
      <c r="K8" s="246" t="s">
        <v>181</v>
      </c>
      <c r="L8" s="247" t="s">
        <v>161</v>
      </c>
    </row>
    <row r="9" spans="1:12" ht="12.75">
      <c r="A9" s="248" t="s">
        <v>23</v>
      </c>
      <c r="B9" s="249"/>
      <c r="C9" s="249"/>
      <c r="D9" s="250" t="s">
        <v>11</v>
      </c>
      <c r="E9" s="248"/>
      <c r="F9" s="251"/>
      <c r="G9" s="170"/>
      <c r="H9" s="115"/>
      <c r="I9" s="115"/>
      <c r="J9" s="115"/>
      <c r="K9" s="115"/>
      <c r="L9" s="115"/>
    </row>
    <row r="10" spans="1:12" ht="26.4">
      <c r="A10" s="106" t="s">
        <v>4</v>
      </c>
      <c r="B10" s="106">
        <v>4813</v>
      </c>
      <c r="C10" s="252" t="s">
        <v>15</v>
      </c>
      <c r="D10" s="253" t="s">
        <v>137</v>
      </c>
      <c r="E10" s="254" t="s">
        <v>3</v>
      </c>
      <c r="F10" s="255"/>
      <c r="G10" s="171"/>
      <c r="H10" s="255"/>
      <c r="I10" s="255"/>
      <c r="J10" s="255"/>
      <c r="K10" s="255"/>
      <c r="L10" s="255">
        <f>SUM(L11)</f>
        <v>6</v>
      </c>
    </row>
    <row r="11" spans="1:12" s="120" customFormat="1" ht="12.75">
      <c r="A11" s="119"/>
      <c r="B11" s="119"/>
      <c r="C11" s="143"/>
      <c r="D11" s="118" t="s">
        <v>188</v>
      </c>
      <c r="E11" s="144"/>
      <c r="F11" s="125">
        <v>1</v>
      </c>
      <c r="G11" s="159">
        <v>3</v>
      </c>
      <c r="H11" s="125">
        <v>2</v>
      </c>
      <c r="I11" s="125"/>
      <c r="J11" s="125"/>
      <c r="K11" s="125"/>
      <c r="L11" s="125">
        <f>PRODUCT(G11:K11)</f>
        <v>6</v>
      </c>
    </row>
    <row r="12" spans="1:12" ht="12.75">
      <c r="A12" s="119"/>
      <c r="B12" s="119"/>
      <c r="C12" s="143"/>
      <c r="D12" s="118"/>
      <c r="E12" s="144"/>
      <c r="F12" s="125"/>
      <c r="G12" s="159"/>
      <c r="H12" s="125"/>
      <c r="I12" s="125"/>
      <c r="J12" s="125"/>
      <c r="K12" s="125"/>
      <c r="L12" s="125"/>
    </row>
    <row r="13" spans="1:12" ht="26.4">
      <c r="A13" s="106" t="s">
        <v>5</v>
      </c>
      <c r="B13" s="256">
        <v>93584</v>
      </c>
      <c r="C13" s="252" t="s">
        <v>15</v>
      </c>
      <c r="D13" s="253" t="s">
        <v>136</v>
      </c>
      <c r="E13" s="254" t="s">
        <v>2</v>
      </c>
      <c r="F13" s="255"/>
      <c r="G13" s="171"/>
      <c r="H13" s="255"/>
      <c r="I13" s="255"/>
      <c r="J13" s="255"/>
      <c r="K13" s="255"/>
      <c r="L13" s="255">
        <f>SUM(L14)</f>
        <v>13.200000000000001</v>
      </c>
    </row>
    <row r="14" spans="1:12" s="120" customFormat="1" ht="12.75">
      <c r="A14" s="119"/>
      <c r="B14" s="145"/>
      <c r="C14" s="143"/>
      <c r="D14" s="146" t="s">
        <v>189</v>
      </c>
      <c r="E14" s="147"/>
      <c r="F14" s="125">
        <v>2.2</v>
      </c>
      <c r="G14" s="159">
        <v>6</v>
      </c>
      <c r="H14" s="125"/>
      <c r="I14" s="125"/>
      <c r="J14" s="125"/>
      <c r="K14" s="125"/>
      <c r="L14" s="125">
        <f>PRODUCT(F14:K14)</f>
        <v>13.200000000000001</v>
      </c>
    </row>
    <row r="15" spans="1:12" ht="12.75">
      <c r="A15" s="119"/>
      <c r="B15" s="145"/>
      <c r="C15" s="143"/>
      <c r="D15" s="146"/>
      <c r="E15" s="147"/>
      <c r="F15" s="125"/>
      <c r="G15" s="159"/>
      <c r="H15" s="125"/>
      <c r="I15" s="125"/>
      <c r="J15" s="125"/>
      <c r="K15" s="125"/>
      <c r="L15" s="125"/>
    </row>
    <row r="16" spans="1:12" ht="26.4">
      <c r="A16" s="106" t="s">
        <v>13</v>
      </c>
      <c r="B16" s="106">
        <v>99059</v>
      </c>
      <c r="C16" s="123" t="s">
        <v>15</v>
      </c>
      <c r="D16" s="257" t="s">
        <v>135</v>
      </c>
      <c r="E16" s="258" t="s">
        <v>1</v>
      </c>
      <c r="F16" s="259"/>
      <c r="G16" s="171"/>
      <c r="H16" s="255"/>
      <c r="I16" s="255"/>
      <c r="J16" s="255"/>
      <c r="K16" s="255"/>
      <c r="L16" s="255">
        <f>SUM(L17:L20)</f>
        <v>171</v>
      </c>
    </row>
    <row r="17" spans="1:12" s="120" customFormat="1" ht="12.75">
      <c r="A17" s="119"/>
      <c r="B17" s="148"/>
      <c r="C17" s="129"/>
      <c r="D17" s="122" t="s">
        <v>190</v>
      </c>
      <c r="E17" s="128"/>
      <c r="F17" s="119"/>
      <c r="G17" s="161">
        <v>80</v>
      </c>
      <c r="H17" s="125"/>
      <c r="I17" s="125"/>
      <c r="J17" s="125"/>
      <c r="K17" s="125"/>
      <c r="L17" s="125">
        <f>PRODUCT(G17:K17)</f>
        <v>80</v>
      </c>
    </row>
    <row r="18" spans="1:12" s="120" customFormat="1" ht="12.75">
      <c r="A18" s="119"/>
      <c r="B18" s="148"/>
      <c r="C18" s="129"/>
      <c r="D18" s="122" t="s">
        <v>191</v>
      </c>
      <c r="E18" s="128"/>
      <c r="F18" s="119"/>
      <c r="G18" s="161">
        <v>80</v>
      </c>
      <c r="H18" s="125"/>
      <c r="I18" s="125"/>
      <c r="J18" s="125"/>
      <c r="K18" s="125"/>
      <c r="L18" s="125">
        <f>PRODUCT(G18:K18)</f>
        <v>80</v>
      </c>
    </row>
    <row r="19" spans="1:12" s="120" customFormat="1" ht="12.75">
      <c r="A19" s="119"/>
      <c r="B19" s="148"/>
      <c r="C19" s="129"/>
      <c r="D19" s="122" t="s">
        <v>192</v>
      </c>
      <c r="E19" s="128"/>
      <c r="F19" s="119"/>
      <c r="G19" s="161">
        <v>5.5</v>
      </c>
      <c r="H19" s="125"/>
      <c r="I19" s="125"/>
      <c r="J19" s="125"/>
      <c r="K19" s="125"/>
      <c r="L19" s="125">
        <f>PRODUCT(G19:K19)</f>
        <v>5.5</v>
      </c>
    </row>
    <row r="20" spans="1:12" s="120" customFormat="1" ht="12.75">
      <c r="A20" s="119"/>
      <c r="B20" s="148"/>
      <c r="C20" s="129"/>
      <c r="D20" s="122" t="s">
        <v>205</v>
      </c>
      <c r="E20" s="128"/>
      <c r="F20" s="119"/>
      <c r="G20" s="161">
        <v>5.5</v>
      </c>
      <c r="H20" s="125"/>
      <c r="I20" s="125"/>
      <c r="J20" s="125"/>
      <c r="K20" s="125"/>
      <c r="L20" s="125">
        <f>PRODUCT(G20:K20)</f>
        <v>5.5</v>
      </c>
    </row>
    <row r="21" spans="1:12" ht="12.75">
      <c r="A21" s="119"/>
      <c r="B21" s="148"/>
      <c r="C21" s="129"/>
      <c r="D21" s="122"/>
      <c r="E21" s="128"/>
      <c r="F21" s="119"/>
      <c r="G21" s="161"/>
      <c r="H21" s="125"/>
      <c r="I21" s="125"/>
      <c r="J21" s="125"/>
      <c r="K21" s="125"/>
      <c r="L21" s="125"/>
    </row>
    <row r="22" spans="1:12" ht="12.75">
      <c r="A22" s="260" t="s">
        <v>24</v>
      </c>
      <c r="B22" s="261"/>
      <c r="C22" s="261"/>
      <c r="D22" s="262" t="s">
        <v>177</v>
      </c>
      <c r="E22" s="260"/>
      <c r="F22" s="263"/>
      <c r="G22" s="264"/>
      <c r="H22" s="265"/>
      <c r="I22" s="265"/>
      <c r="J22" s="265"/>
      <c r="K22" s="266"/>
      <c r="L22" s="266"/>
    </row>
    <row r="23" spans="1:12" ht="12.75">
      <c r="A23" s="106" t="s">
        <v>6</v>
      </c>
      <c r="B23" s="267">
        <v>98524</v>
      </c>
      <c r="C23" s="123" t="s">
        <v>15</v>
      </c>
      <c r="D23" s="268" t="s">
        <v>134</v>
      </c>
      <c r="E23" s="123" t="s">
        <v>3</v>
      </c>
      <c r="F23" s="259"/>
      <c r="G23" s="171"/>
      <c r="H23" s="255"/>
      <c r="I23" s="255"/>
      <c r="J23" s="255"/>
      <c r="K23" s="255"/>
      <c r="L23" s="255">
        <f>SUM(L24)</f>
        <v>640</v>
      </c>
    </row>
    <row r="24" spans="1:12" s="120" customFormat="1" ht="12.75">
      <c r="A24" s="119"/>
      <c r="B24" s="148"/>
      <c r="C24" s="129"/>
      <c r="D24" s="149" t="s">
        <v>196</v>
      </c>
      <c r="E24" s="129"/>
      <c r="F24" s="124"/>
      <c r="G24" s="161">
        <v>80</v>
      </c>
      <c r="H24" s="125">
        <v>8</v>
      </c>
      <c r="I24" s="125"/>
      <c r="J24" s="125"/>
      <c r="K24" s="125"/>
      <c r="L24" s="125">
        <f>PRODUCT(F24:K24)</f>
        <v>640</v>
      </c>
    </row>
    <row r="25" spans="1:12" ht="12.75">
      <c r="A25" s="150"/>
      <c r="B25" s="151"/>
      <c r="C25" s="152"/>
      <c r="D25" s="153"/>
      <c r="E25" s="150"/>
      <c r="F25" s="157"/>
      <c r="G25" s="171"/>
      <c r="H25" s="158"/>
      <c r="I25" s="158"/>
      <c r="J25" s="158"/>
      <c r="K25" s="125"/>
      <c r="L25" s="125"/>
    </row>
    <row r="26" spans="1:12" ht="52.8">
      <c r="A26" s="106" t="s">
        <v>7</v>
      </c>
      <c r="B26" s="269">
        <v>90100</v>
      </c>
      <c r="C26" s="123" t="s">
        <v>15</v>
      </c>
      <c r="D26" s="270" t="s">
        <v>224</v>
      </c>
      <c r="E26" s="271" t="s">
        <v>12</v>
      </c>
      <c r="F26" s="259"/>
      <c r="G26" s="272"/>
      <c r="H26" s="255"/>
      <c r="I26" s="255"/>
      <c r="J26" s="255"/>
      <c r="K26" s="255"/>
      <c r="L26" s="255">
        <f>SUM(L27:L29)</f>
        <v>321.52</v>
      </c>
    </row>
    <row r="27" spans="1:12" s="120" customFormat="1" ht="12.75">
      <c r="A27" s="119"/>
      <c r="B27" s="140"/>
      <c r="C27" s="129"/>
      <c r="D27" s="141" t="s">
        <v>202</v>
      </c>
      <c r="E27" s="142"/>
      <c r="F27" s="124"/>
      <c r="G27" s="161">
        <v>80</v>
      </c>
      <c r="H27" s="125">
        <v>0.8</v>
      </c>
      <c r="I27" s="125">
        <v>2</v>
      </c>
      <c r="J27" s="125"/>
      <c r="K27" s="125"/>
      <c r="L27" s="125">
        <f>PRODUCT(F27:K27)</f>
        <v>128</v>
      </c>
    </row>
    <row r="28" spans="1:12" s="120" customFormat="1" ht="12.75">
      <c r="A28" s="119"/>
      <c r="B28" s="140"/>
      <c r="C28" s="129"/>
      <c r="D28" s="141" t="s">
        <v>203</v>
      </c>
      <c r="E28" s="142"/>
      <c r="F28" s="124"/>
      <c r="G28" s="161">
        <v>80</v>
      </c>
      <c r="H28" s="125">
        <v>0.8</v>
      </c>
      <c r="I28" s="125">
        <v>2</v>
      </c>
      <c r="J28" s="125"/>
      <c r="K28" s="125"/>
      <c r="L28" s="125">
        <f>PRODUCT(F28:K28)</f>
        <v>128</v>
      </c>
    </row>
    <row r="29" spans="1:12" s="120" customFormat="1" ht="12.75">
      <c r="A29" s="119"/>
      <c r="B29" s="140"/>
      <c r="C29" s="129"/>
      <c r="D29" s="141" t="s">
        <v>197</v>
      </c>
      <c r="E29" s="142"/>
      <c r="F29" s="124"/>
      <c r="G29" s="161">
        <v>7</v>
      </c>
      <c r="H29" s="125">
        <v>5.2</v>
      </c>
      <c r="I29" s="125">
        <v>1.8</v>
      </c>
      <c r="J29" s="125"/>
      <c r="K29" s="125"/>
      <c r="L29" s="125">
        <f>PRODUCT(F29:K29)</f>
        <v>65.52</v>
      </c>
    </row>
    <row r="30" spans="1:12" s="120" customFormat="1" ht="12.75">
      <c r="A30" s="119"/>
      <c r="B30" s="140"/>
      <c r="C30" s="129"/>
      <c r="D30" s="141" t="s">
        <v>226</v>
      </c>
      <c r="E30" s="142"/>
      <c r="F30" s="124"/>
      <c r="G30" s="161">
        <v>1</v>
      </c>
      <c r="H30" s="125">
        <v>5.2</v>
      </c>
      <c r="I30" s="125">
        <v>0.5</v>
      </c>
      <c r="J30" s="125">
        <v>2</v>
      </c>
      <c r="K30" s="125"/>
      <c r="L30" s="125">
        <f>PRODUCT(F30:K30)</f>
        <v>5.2</v>
      </c>
    </row>
    <row r="31" spans="1:12" s="120" customFormat="1" ht="12.75">
      <c r="A31" s="119"/>
      <c r="B31" s="140"/>
      <c r="C31" s="129"/>
      <c r="D31" s="141"/>
      <c r="E31" s="142"/>
      <c r="F31" s="124"/>
      <c r="G31" s="161"/>
      <c r="H31" s="125"/>
      <c r="I31" s="125"/>
      <c r="J31" s="125"/>
      <c r="K31" s="125"/>
      <c r="L31" s="125"/>
    </row>
    <row r="32" spans="1:12" ht="12.75">
      <c r="A32" s="150"/>
      <c r="B32" s="152"/>
      <c r="C32" s="152"/>
      <c r="D32" s="273"/>
      <c r="E32" s="150"/>
      <c r="F32" s="157"/>
      <c r="G32" s="171"/>
      <c r="H32" s="158"/>
      <c r="I32" s="158"/>
      <c r="J32" s="158"/>
      <c r="K32" s="125"/>
      <c r="L32" s="125"/>
    </row>
    <row r="33" spans="1:12" ht="12.75">
      <c r="A33" s="106" t="s">
        <v>8</v>
      </c>
      <c r="B33" s="271">
        <v>96995</v>
      </c>
      <c r="C33" s="123" t="s">
        <v>15</v>
      </c>
      <c r="D33" s="270" t="s">
        <v>198</v>
      </c>
      <c r="E33" s="271" t="s">
        <v>12</v>
      </c>
      <c r="F33" s="259"/>
      <c r="G33" s="171"/>
      <c r="H33" s="255"/>
      <c r="I33" s="255"/>
      <c r="J33" s="255"/>
      <c r="K33" s="255"/>
      <c r="L33" s="255">
        <f>SUM(L34:L38)</f>
        <v>182.12179999999998</v>
      </c>
    </row>
    <row r="34" spans="1:12" s="120" customFormat="1" ht="12.75">
      <c r="A34" s="119"/>
      <c r="B34" s="140"/>
      <c r="C34" s="129"/>
      <c r="D34" s="141" t="s">
        <v>227</v>
      </c>
      <c r="E34" s="142"/>
      <c r="F34" s="124"/>
      <c r="G34" s="161">
        <v>80</v>
      </c>
      <c r="H34" s="125">
        <v>0.4</v>
      </c>
      <c r="I34" s="125">
        <v>2</v>
      </c>
      <c r="J34" s="125"/>
      <c r="K34" s="125"/>
      <c r="L34" s="125">
        <f>PRODUCT(F34:K34)</f>
        <v>64</v>
      </c>
    </row>
    <row r="35" spans="1:12" s="120" customFormat="1" ht="12.75">
      <c r="A35" s="119"/>
      <c r="B35" s="140"/>
      <c r="C35" s="129"/>
      <c r="D35" s="141" t="s">
        <v>228</v>
      </c>
      <c r="E35" s="142"/>
      <c r="F35" s="124"/>
      <c r="G35" s="161">
        <v>80</v>
      </c>
      <c r="H35" s="125">
        <v>0.4</v>
      </c>
      <c r="I35" s="125">
        <v>2</v>
      </c>
      <c r="J35" s="125"/>
      <c r="K35" s="125"/>
      <c r="L35" s="125">
        <f>PRODUCT(F35:K35)</f>
        <v>64</v>
      </c>
    </row>
    <row r="36" spans="1:12" s="120" customFormat="1" ht="12.75">
      <c r="A36" s="119"/>
      <c r="B36" s="140"/>
      <c r="C36" s="129"/>
      <c r="D36" s="141" t="s">
        <v>197</v>
      </c>
      <c r="E36" s="142"/>
      <c r="F36" s="124"/>
      <c r="G36" s="161">
        <v>7</v>
      </c>
      <c r="H36" s="125">
        <v>5.2</v>
      </c>
      <c r="I36" s="125">
        <v>1.8</v>
      </c>
      <c r="J36" s="125"/>
      <c r="K36" s="125"/>
      <c r="L36" s="125">
        <f aca="true" t="shared" si="0" ref="L36">PRODUCT(F36:K36)</f>
        <v>65.52</v>
      </c>
    </row>
    <row r="37" spans="1:12" s="120" customFormat="1" ht="12.75">
      <c r="A37" s="119"/>
      <c r="B37" s="140"/>
      <c r="C37" s="129"/>
      <c r="D37" s="141" t="s">
        <v>225</v>
      </c>
      <c r="E37" s="142"/>
      <c r="F37" s="124">
        <v>2</v>
      </c>
      <c r="G37" s="161">
        <v>6</v>
      </c>
      <c r="H37" s="125">
        <v>3.14</v>
      </c>
      <c r="I37" s="125">
        <f>0.55*0.55</f>
        <v>0.30250000000000005</v>
      </c>
      <c r="J37" s="125"/>
      <c r="K37" s="125"/>
      <c r="L37" s="125">
        <f>-PRODUCT(F37:K37)</f>
        <v>-11.398200000000001</v>
      </c>
    </row>
    <row r="38" spans="1:12" s="120" customFormat="1" ht="12.75">
      <c r="A38" s="119"/>
      <c r="B38" s="140"/>
      <c r="C38" s="129"/>
      <c r="D38" s="141"/>
      <c r="E38" s="142"/>
      <c r="F38" s="124"/>
      <c r="G38" s="161"/>
      <c r="H38" s="125"/>
      <c r="I38" s="125"/>
      <c r="J38" s="125"/>
      <c r="K38" s="125"/>
      <c r="L38" s="125"/>
    </row>
    <row r="39" spans="1:12" s="120" customFormat="1" ht="12.75">
      <c r="A39" s="119"/>
      <c r="B39" s="140"/>
      <c r="C39" s="129"/>
      <c r="D39" s="141"/>
      <c r="E39" s="142"/>
      <c r="F39" s="124"/>
      <c r="G39" s="161"/>
      <c r="H39" s="125"/>
      <c r="I39" s="125"/>
      <c r="J39" s="125"/>
      <c r="K39" s="125"/>
      <c r="L39" s="125"/>
    </row>
    <row r="40" spans="1:12" s="120" customFormat="1" ht="12.75">
      <c r="A40" s="119"/>
      <c r="B40" s="140"/>
      <c r="C40" s="129"/>
      <c r="D40" s="141"/>
      <c r="E40" s="142"/>
      <c r="F40" s="124"/>
      <c r="G40" s="161"/>
      <c r="H40" s="125"/>
      <c r="I40" s="125"/>
      <c r="J40" s="125"/>
      <c r="K40" s="125"/>
      <c r="L40" s="125"/>
    </row>
    <row r="41" spans="1:12" ht="12.75">
      <c r="A41" s="150"/>
      <c r="B41" s="152"/>
      <c r="C41" s="152"/>
      <c r="D41" s="273"/>
      <c r="E41" s="150"/>
      <c r="F41" s="157"/>
      <c r="G41" s="171"/>
      <c r="H41" s="158"/>
      <c r="I41" s="158"/>
      <c r="J41" s="158"/>
      <c r="K41" s="125"/>
      <c r="L41" s="125"/>
    </row>
    <row r="42" spans="1:12" s="107" customFormat="1" ht="12.75">
      <c r="A42" s="254" t="s">
        <v>14</v>
      </c>
      <c r="B42" s="274">
        <v>100574</v>
      </c>
      <c r="C42" s="252" t="s">
        <v>15</v>
      </c>
      <c r="D42" s="275" t="s">
        <v>139</v>
      </c>
      <c r="E42" s="276" t="s">
        <v>12</v>
      </c>
      <c r="F42" s="255"/>
      <c r="G42" s="171"/>
      <c r="H42" s="255"/>
      <c r="I42" s="255"/>
      <c r="J42" s="255"/>
      <c r="K42" s="255"/>
      <c r="L42" s="255">
        <f>SUM(L43:L46)</f>
        <v>181.21766000000002</v>
      </c>
    </row>
    <row r="43" spans="1:12" s="120" customFormat="1" ht="12.75">
      <c r="A43" s="150"/>
      <c r="B43" s="151"/>
      <c r="C43" s="152"/>
      <c r="D43" s="138" t="s">
        <v>229</v>
      </c>
      <c r="E43" s="150"/>
      <c r="F43" s="157"/>
      <c r="G43" s="171"/>
      <c r="H43" s="158"/>
      <c r="I43" s="158"/>
      <c r="J43" s="159">
        <f>L26</f>
        <v>321.52</v>
      </c>
      <c r="K43" s="154"/>
      <c r="L43" s="125"/>
    </row>
    <row r="44" spans="1:12" s="120" customFormat="1" ht="12.75">
      <c r="A44" s="150"/>
      <c r="B44" s="151"/>
      <c r="C44" s="152"/>
      <c r="D44" s="138" t="s">
        <v>230</v>
      </c>
      <c r="E44" s="150"/>
      <c r="F44" s="157"/>
      <c r="G44" s="171"/>
      <c r="H44" s="158"/>
      <c r="I44" s="158"/>
      <c r="J44" s="159">
        <f>-L33</f>
        <v>-182.12179999999998</v>
      </c>
      <c r="K44" s="154"/>
      <c r="L44" s="125"/>
    </row>
    <row r="45" spans="1:12" s="120" customFormat="1" ht="12.75">
      <c r="A45" s="150"/>
      <c r="B45" s="151"/>
      <c r="C45" s="152"/>
      <c r="D45" s="138"/>
      <c r="E45" s="150"/>
      <c r="F45" s="157"/>
      <c r="G45" s="171"/>
      <c r="H45" s="158"/>
      <c r="I45" s="158"/>
      <c r="J45" s="159"/>
      <c r="K45" s="154"/>
      <c r="L45" s="125"/>
    </row>
    <row r="46" spans="1:12" s="120" customFormat="1" ht="12.75">
      <c r="A46" s="150"/>
      <c r="B46" s="151"/>
      <c r="C46" s="152"/>
      <c r="D46" s="138" t="s">
        <v>231</v>
      </c>
      <c r="E46" s="150"/>
      <c r="F46" s="157"/>
      <c r="G46" s="159">
        <f>J43+J44</f>
        <v>139.3982</v>
      </c>
      <c r="H46" s="186" t="s">
        <v>232</v>
      </c>
      <c r="I46" s="186">
        <v>1.3</v>
      </c>
      <c r="J46" s="159"/>
      <c r="K46" s="154"/>
      <c r="L46" s="125">
        <f>G46*I46</f>
        <v>181.21766000000002</v>
      </c>
    </row>
    <row r="47" spans="1:12" s="120" customFormat="1" ht="12.75">
      <c r="A47" s="150"/>
      <c r="B47" s="151"/>
      <c r="C47" s="152"/>
      <c r="D47" s="138"/>
      <c r="E47" s="150"/>
      <c r="F47" s="157"/>
      <c r="G47" s="171"/>
      <c r="H47" s="158"/>
      <c r="I47" s="158"/>
      <c r="J47" s="159"/>
      <c r="K47" s="154"/>
      <c r="L47" s="125"/>
    </row>
    <row r="48" spans="1:12" s="90" customFormat="1" ht="39.6">
      <c r="A48" s="277" t="s">
        <v>140</v>
      </c>
      <c r="B48" s="278">
        <v>94327</v>
      </c>
      <c r="C48" s="279" t="s">
        <v>15</v>
      </c>
      <c r="D48" s="280" t="s">
        <v>148</v>
      </c>
      <c r="E48" s="281" t="s">
        <v>12</v>
      </c>
      <c r="F48" s="282"/>
      <c r="G48" s="171"/>
      <c r="H48" s="158"/>
      <c r="I48" s="158"/>
      <c r="J48" s="171"/>
      <c r="K48" s="177"/>
      <c r="L48" s="255">
        <f>SUM(L49)</f>
        <v>160</v>
      </c>
    </row>
    <row r="49" spans="1:12" s="120" customFormat="1" ht="12.75">
      <c r="A49" s="178"/>
      <c r="B49" s="179"/>
      <c r="C49" s="180"/>
      <c r="D49" s="138" t="s">
        <v>211</v>
      </c>
      <c r="E49" s="178"/>
      <c r="F49" s="181"/>
      <c r="G49" s="159">
        <v>80</v>
      </c>
      <c r="H49" s="159">
        <v>4</v>
      </c>
      <c r="I49" s="159">
        <v>0.5</v>
      </c>
      <c r="J49" s="159"/>
      <c r="K49" s="154"/>
      <c r="L49" s="125">
        <f>PRODUCT(F49:I49)</f>
        <v>160</v>
      </c>
    </row>
    <row r="50" spans="1:12" s="120" customFormat="1" ht="12.75">
      <c r="A50" s="150"/>
      <c r="B50" s="151"/>
      <c r="C50" s="152"/>
      <c r="D50" s="138"/>
      <c r="E50" s="150"/>
      <c r="F50" s="157"/>
      <c r="G50" s="171"/>
      <c r="H50" s="158"/>
      <c r="I50" s="158"/>
      <c r="J50" s="159"/>
      <c r="K50" s="154"/>
      <c r="L50" s="125"/>
    </row>
    <row r="51" spans="1:12" s="120" customFormat="1" ht="12.75">
      <c r="A51" s="150"/>
      <c r="B51" s="151"/>
      <c r="C51" s="152"/>
      <c r="D51" s="153"/>
      <c r="E51" s="150"/>
      <c r="F51" s="157"/>
      <c r="G51" s="171"/>
      <c r="H51" s="158"/>
      <c r="I51" s="158"/>
      <c r="J51" s="158"/>
      <c r="K51" s="125"/>
      <c r="L51" s="125"/>
    </row>
    <row r="52" spans="1:12" ht="26.4">
      <c r="A52" s="106" t="s">
        <v>141</v>
      </c>
      <c r="B52" s="269">
        <v>101616</v>
      </c>
      <c r="C52" s="123" t="s">
        <v>15</v>
      </c>
      <c r="D52" s="270" t="s">
        <v>138</v>
      </c>
      <c r="E52" s="271" t="s">
        <v>3</v>
      </c>
      <c r="F52" s="259"/>
      <c r="G52" s="171"/>
      <c r="H52" s="255"/>
      <c r="I52" s="255"/>
      <c r="J52" s="255"/>
      <c r="K52" s="255"/>
      <c r="L52" s="255">
        <f>SUM(L53:L54)</f>
        <v>116.4</v>
      </c>
    </row>
    <row r="53" spans="1:12" s="120" customFormat="1" ht="12.75">
      <c r="A53" s="119"/>
      <c r="B53" s="140"/>
      <c r="C53" s="129"/>
      <c r="D53" s="141" t="s">
        <v>199</v>
      </c>
      <c r="E53" s="142"/>
      <c r="F53" s="124">
        <v>2</v>
      </c>
      <c r="G53" s="161">
        <v>80</v>
      </c>
      <c r="H53" s="125">
        <v>0.5</v>
      </c>
      <c r="I53" s="125"/>
      <c r="J53" s="125"/>
      <c r="K53" s="125"/>
      <c r="L53" s="125">
        <f>PRODUCT(F53:K53)</f>
        <v>80</v>
      </c>
    </row>
    <row r="54" spans="1:12" s="120" customFormat="1" ht="12.75">
      <c r="A54" s="119"/>
      <c r="B54" s="140"/>
      <c r="C54" s="129"/>
      <c r="D54" s="141" t="s">
        <v>200</v>
      </c>
      <c r="E54" s="142"/>
      <c r="F54" s="124"/>
      <c r="G54" s="161">
        <v>7</v>
      </c>
      <c r="H54" s="125">
        <v>5.2</v>
      </c>
      <c r="I54" s="125"/>
      <c r="J54" s="125"/>
      <c r="K54" s="125"/>
      <c r="L54" s="125">
        <f>PRODUCT(F54:K54)</f>
        <v>36.4</v>
      </c>
    </row>
    <row r="55" spans="1:12" ht="12.75">
      <c r="A55" s="150"/>
      <c r="B55" s="151"/>
      <c r="C55" s="152"/>
      <c r="D55" s="153"/>
      <c r="E55" s="150"/>
      <c r="F55" s="157"/>
      <c r="G55" s="171"/>
      <c r="H55" s="158"/>
      <c r="I55" s="158"/>
      <c r="J55" s="158"/>
      <c r="K55" s="125"/>
      <c r="L55" s="125"/>
    </row>
    <row r="56" spans="1:12" ht="12.75">
      <c r="A56" s="106" t="s">
        <v>175</v>
      </c>
      <c r="B56" s="271">
        <v>73361</v>
      </c>
      <c r="C56" s="121" t="s">
        <v>15</v>
      </c>
      <c r="D56" s="126" t="s">
        <v>142</v>
      </c>
      <c r="E56" s="139" t="s">
        <v>12</v>
      </c>
      <c r="F56" s="124"/>
      <c r="G56" s="159"/>
      <c r="H56" s="125"/>
      <c r="I56" s="125"/>
      <c r="J56" s="125"/>
      <c r="K56" s="125"/>
      <c r="L56" s="255">
        <f>SUM(L57:L60)</f>
        <v>256</v>
      </c>
    </row>
    <row r="57" spans="1:12" s="120" customFormat="1" ht="12.75">
      <c r="A57" s="106"/>
      <c r="B57" s="137"/>
      <c r="C57" s="121"/>
      <c r="D57" s="138" t="s">
        <v>208</v>
      </c>
      <c r="E57" s="139"/>
      <c r="F57" s="124">
        <v>2</v>
      </c>
      <c r="G57" s="159">
        <v>40</v>
      </c>
      <c r="H57" s="125">
        <v>0.4</v>
      </c>
      <c r="I57" s="125">
        <v>2</v>
      </c>
      <c r="J57" s="125"/>
      <c r="K57" s="125"/>
      <c r="L57" s="125">
        <f>PRODUCT(F57:I57)</f>
        <v>64</v>
      </c>
    </row>
    <row r="58" spans="1:12" s="120" customFormat="1" ht="12.75">
      <c r="A58" s="106"/>
      <c r="B58" s="137"/>
      <c r="C58" s="121"/>
      <c r="D58" s="138" t="s">
        <v>208</v>
      </c>
      <c r="E58" s="139"/>
      <c r="F58" s="124">
        <v>2</v>
      </c>
      <c r="G58" s="159">
        <v>40</v>
      </c>
      <c r="H58" s="125">
        <v>0.4</v>
      </c>
      <c r="I58" s="125">
        <v>2</v>
      </c>
      <c r="J58" s="125"/>
      <c r="K58" s="125"/>
      <c r="L58" s="125">
        <f aca="true" t="shared" si="1" ref="L58:L59">PRODUCT(F58:I58)</f>
        <v>64</v>
      </c>
    </row>
    <row r="59" spans="1:12" s="120" customFormat="1" ht="12.75">
      <c r="A59" s="106"/>
      <c r="B59" s="137"/>
      <c r="C59" s="121"/>
      <c r="D59" s="138" t="s">
        <v>206</v>
      </c>
      <c r="E59" s="139"/>
      <c r="F59" s="124">
        <v>2</v>
      </c>
      <c r="G59" s="159">
        <v>40</v>
      </c>
      <c r="H59" s="125">
        <v>0.4</v>
      </c>
      <c r="I59" s="125">
        <v>2</v>
      </c>
      <c r="J59" s="125"/>
      <c r="K59" s="125"/>
      <c r="L59" s="125">
        <f t="shared" si="1"/>
        <v>64</v>
      </c>
    </row>
    <row r="60" spans="1:12" ht="12.75">
      <c r="A60" s="106"/>
      <c r="B60" s="137"/>
      <c r="C60" s="121"/>
      <c r="D60" s="138" t="s">
        <v>207</v>
      </c>
      <c r="E60" s="139"/>
      <c r="F60" s="124">
        <v>2</v>
      </c>
      <c r="G60" s="159">
        <v>40</v>
      </c>
      <c r="H60" s="125">
        <v>0.4</v>
      </c>
      <c r="I60" s="125">
        <v>2</v>
      </c>
      <c r="J60" s="125"/>
      <c r="K60" s="125"/>
      <c r="L60" s="125">
        <f aca="true" t="shared" si="2" ref="L60">PRODUCT(F60:I60)</f>
        <v>64</v>
      </c>
    </row>
    <row r="61" spans="1:12" ht="12.75">
      <c r="A61" s="150"/>
      <c r="B61" s="151"/>
      <c r="C61" s="152"/>
      <c r="D61" s="138"/>
      <c r="E61" s="150"/>
      <c r="F61" s="157"/>
      <c r="G61" s="159"/>
      <c r="H61" s="159"/>
      <c r="I61" s="159"/>
      <c r="J61" s="159"/>
      <c r="K61" s="125"/>
      <c r="L61" s="125"/>
    </row>
    <row r="62" spans="1:12" ht="12.75">
      <c r="A62" s="106" t="s">
        <v>176</v>
      </c>
      <c r="B62" s="106">
        <v>96620</v>
      </c>
      <c r="C62" s="123" t="s">
        <v>15</v>
      </c>
      <c r="D62" s="270" t="s">
        <v>201</v>
      </c>
      <c r="E62" s="271" t="s">
        <v>3</v>
      </c>
      <c r="F62" s="259"/>
      <c r="G62" s="171"/>
      <c r="H62" s="255"/>
      <c r="I62" s="255"/>
      <c r="J62" s="255"/>
      <c r="K62" s="255"/>
      <c r="L62" s="255">
        <f>SUM(L63:L64)</f>
        <v>6.984</v>
      </c>
    </row>
    <row r="63" spans="1:12" s="120" customFormat="1" ht="12.75">
      <c r="A63" s="119"/>
      <c r="B63" s="119"/>
      <c r="C63" s="129"/>
      <c r="D63" s="141" t="s">
        <v>199</v>
      </c>
      <c r="E63" s="142"/>
      <c r="F63" s="124">
        <v>2</v>
      </c>
      <c r="G63" s="161">
        <v>80</v>
      </c>
      <c r="H63" s="125">
        <v>0.5</v>
      </c>
      <c r="I63" s="125">
        <v>0.06</v>
      </c>
      <c r="J63" s="125"/>
      <c r="K63" s="125"/>
      <c r="L63" s="125">
        <f>PRODUCT(F63:I63)</f>
        <v>4.8</v>
      </c>
    </row>
    <row r="64" spans="1:12" s="120" customFormat="1" ht="12.75">
      <c r="A64" s="119"/>
      <c r="B64" s="129"/>
      <c r="C64" s="129"/>
      <c r="D64" s="141" t="s">
        <v>200</v>
      </c>
      <c r="E64" s="142"/>
      <c r="F64" s="124"/>
      <c r="G64" s="161">
        <v>7</v>
      </c>
      <c r="H64" s="125">
        <v>5.2</v>
      </c>
      <c r="I64" s="125">
        <v>0.06</v>
      </c>
      <c r="J64" s="125"/>
      <c r="K64" s="125"/>
      <c r="L64" s="125">
        <f>PRODUCT(F64:I64)</f>
        <v>2.1839999999999997</v>
      </c>
    </row>
    <row r="65" spans="1:12" ht="12.75">
      <c r="A65" s="119"/>
      <c r="B65" s="283"/>
      <c r="C65" s="129"/>
      <c r="D65" s="284"/>
      <c r="E65" s="142"/>
      <c r="F65" s="124"/>
      <c r="G65" s="161"/>
      <c r="H65" s="125"/>
      <c r="I65" s="125"/>
      <c r="J65" s="125"/>
      <c r="K65" s="125"/>
      <c r="L65" s="125"/>
    </row>
    <row r="66" spans="1:12" ht="12.75">
      <c r="A66" s="260" t="s">
        <v>25</v>
      </c>
      <c r="B66" s="285"/>
      <c r="C66" s="286"/>
      <c r="D66" s="262" t="s">
        <v>164</v>
      </c>
      <c r="E66" s="287"/>
      <c r="F66" s="288"/>
      <c r="G66" s="289"/>
      <c r="H66" s="290"/>
      <c r="I66" s="290"/>
      <c r="J66" s="290"/>
      <c r="K66" s="290"/>
      <c r="L66" s="289"/>
    </row>
    <row r="67" spans="1:12" s="156" customFormat="1" ht="15.6">
      <c r="A67" s="106" t="s">
        <v>167</v>
      </c>
      <c r="B67" s="271">
        <v>92447</v>
      </c>
      <c r="C67" s="121" t="s">
        <v>15</v>
      </c>
      <c r="D67" s="291" t="s">
        <v>149</v>
      </c>
      <c r="E67" s="139" t="s">
        <v>3</v>
      </c>
      <c r="F67" s="155"/>
      <c r="G67" s="164"/>
      <c r="H67" s="106"/>
      <c r="I67" s="106"/>
      <c r="J67" s="106"/>
      <c r="K67" s="106"/>
      <c r="L67" s="164">
        <f>SUM(L68:L70)</f>
        <v>144</v>
      </c>
    </row>
    <row r="68" spans="1:12" ht="12.75">
      <c r="A68" s="106"/>
      <c r="B68" s="271"/>
      <c r="C68" s="121"/>
      <c r="D68" s="108" t="s">
        <v>213</v>
      </c>
      <c r="E68" s="292"/>
      <c r="F68" s="160"/>
      <c r="G68" s="163">
        <v>80</v>
      </c>
      <c r="H68" s="163">
        <v>0.4</v>
      </c>
      <c r="I68" s="163"/>
      <c r="J68" s="163"/>
      <c r="K68" s="106"/>
      <c r="L68" s="163">
        <f>PRODUCT(F68:I68)</f>
        <v>32</v>
      </c>
    </row>
    <row r="69" spans="1:12" ht="12.75">
      <c r="A69" s="106"/>
      <c r="B69" s="271"/>
      <c r="C69" s="121"/>
      <c r="D69" s="108" t="s">
        <v>214</v>
      </c>
      <c r="E69" s="292"/>
      <c r="F69" s="160">
        <v>2</v>
      </c>
      <c r="G69" s="163">
        <v>80</v>
      </c>
      <c r="H69" s="163">
        <v>0.4</v>
      </c>
      <c r="I69" s="163"/>
      <c r="J69" s="163"/>
      <c r="K69" s="106"/>
      <c r="L69" s="163">
        <f aca="true" t="shared" si="3" ref="L69:L70">PRODUCT(F69:I69)</f>
        <v>64</v>
      </c>
    </row>
    <row r="70" spans="1:12" ht="12.75">
      <c r="A70" s="106"/>
      <c r="B70" s="271"/>
      <c r="C70" s="121"/>
      <c r="D70" s="108" t="s">
        <v>215</v>
      </c>
      <c r="E70" s="292"/>
      <c r="F70" s="160">
        <v>2</v>
      </c>
      <c r="G70" s="163">
        <v>80</v>
      </c>
      <c r="H70" s="163">
        <v>0.3</v>
      </c>
      <c r="I70" s="163"/>
      <c r="J70" s="163"/>
      <c r="K70" s="106"/>
      <c r="L70" s="163">
        <f t="shared" si="3"/>
        <v>48</v>
      </c>
    </row>
    <row r="71" spans="1:12" ht="12.75">
      <c r="A71" s="119"/>
      <c r="B71" s="142"/>
      <c r="C71" s="293"/>
      <c r="D71" s="294"/>
      <c r="E71" s="292"/>
      <c r="F71" s="160"/>
      <c r="G71" s="163"/>
      <c r="H71" s="119"/>
      <c r="I71" s="119"/>
      <c r="J71" s="119"/>
      <c r="K71" s="119"/>
      <c r="L71" s="163"/>
    </row>
    <row r="72" spans="1:12" s="156" customFormat="1" ht="39.6">
      <c r="A72" s="106" t="s">
        <v>168</v>
      </c>
      <c r="B72" s="121">
        <v>92776</v>
      </c>
      <c r="C72" s="121" t="s">
        <v>15</v>
      </c>
      <c r="D72" s="126" t="s">
        <v>178</v>
      </c>
      <c r="E72" s="155" t="s">
        <v>19</v>
      </c>
      <c r="F72" s="155"/>
      <c r="G72" s="164"/>
      <c r="H72" s="106"/>
      <c r="I72" s="106"/>
      <c r="J72" s="106"/>
      <c r="K72" s="106"/>
      <c r="L72" s="164">
        <f>SUM(L73:L74)</f>
        <v>1473.92</v>
      </c>
    </row>
    <row r="73" spans="1:12" ht="12.75">
      <c r="A73" s="119"/>
      <c r="B73" s="293"/>
      <c r="C73" s="293"/>
      <c r="D73" s="108" t="s">
        <v>221</v>
      </c>
      <c r="E73" s="160"/>
      <c r="F73" s="160">
        <f>500*2*1.6</f>
        <v>1600</v>
      </c>
      <c r="G73" s="163">
        <v>1.78</v>
      </c>
      <c r="H73" s="119"/>
      <c r="I73" s="119"/>
      <c r="J73" s="119"/>
      <c r="K73" s="119">
        <v>0.245</v>
      </c>
      <c r="L73" s="163">
        <f>PRODUCT(F73:K73)</f>
        <v>697.76</v>
      </c>
    </row>
    <row r="74" spans="1:12" ht="12.75">
      <c r="A74" s="119"/>
      <c r="B74" s="293"/>
      <c r="C74" s="293"/>
      <c r="D74" s="108" t="s">
        <v>221</v>
      </c>
      <c r="E74" s="160"/>
      <c r="F74" s="160">
        <f>500*2*1.6</f>
        <v>1600</v>
      </c>
      <c r="G74" s="163">
        <v>1.98</v>
      </c>
      <c r="H74" s="119"/>
      <c r="I74" s="119"/>
      <c r="J74" s="119"/>
      <c r="K74" s="119">
        <v>0.245</v>
      </c>
      <c r="L74" s="163">
        <f>PRODUCT(F74:K74)</f>
        <v>776.16</v>
      </c>
    </row>
    <row r="75" spans="1:12" ht="12.75">
      <c r="A75" s="119"/>
      <c r="B75" s="293"/>
      <c r="C75" s="293"/>
      <c r="D75" s="108"/>
      <c r="E75" s="160"/>
      <c r="F75" s="160"/>
      <c r="G75" s="163"/>
      <c r="H75" s="119"/>
      <c r="I75" s="119"/>
      <c r="J75" s="119"/>
      <c r="K75" s="119"/>
      <c r="L75" s="163"/>
    </row>
    <row r="76" spans="1:12" ht="12.75">
      <c r="A76" s="119"/>
      <c r="B76" s="293"/>
      <c r="C76" s="293"/>
      <c r="D76" s="108"/>
      <c r="E76" s="160"/>
      <c r="F76" s="160"/>
      <c r="G76" s="163"/>
      <c r="H76" s="119"/>
      <c r="I76" s="119"/>
      <c r="J76" s="119"/>
      <c r="K76" s="119"/>
      <c r="L76" s="163"/>
    </row>
    <row r="77" spans="1:12" s="156" customFormat="1" ht="39.6">
      <c r="A77" s="106" t="s">
        <v>171</v>
      </c>
      <c r="B77" s="121">
        <v>92778</v>
      </c>
      <c r="C77" s="121" t="s">
        <v>15</v>
      </c>
      <c r="D77" s="126" t="s">
        <v>159</v>
      </c>
      <c r="E77" s="155" t="s">
        <v>19</v>
      </c>
      <c r="F77" s="155"/>
      <c r="G77" s="164"/>
      <c r="H77" s="106"/>
      <c r="I77" s="106"/>
      <c r="J77" s="106"/>
      <c r="K77" s="106"/>
      <c r="L77" s="164">
        <f>SUM(L78)</f>
        <v>987.2</v>
      </c>
    </row>
    <row r="78" spans="1:12" ht="12.75">
      <c r="A78" s="119"/>
      <c r="B78" s="293"/>
      <c r="C78" s="293"/>
      <c r="D78" s="108" t="s">
        <v>222</v>
      </c>
      <c r="E78" s="160"/>
      <c r="F78" s="160">
        <v>20</v>
      </c>
      <c r="G78" s="163">
        <v>80</v>
      </c>
      <c r="H78" s="119"/>
      <c r="I78" s="119"/>
      <c r="J78" s="119"/>
      <c r="K78" s="119">
        <v>0.617</v>
      </c>
      <c r="L78" s="163">
        <f>PRODUCT(F78:K78)</f>
        <v>987.2</v>
      </c>
    </row>
    <row r="79" spans="1:12" ht="12.75">
      <c r="A79" s="119"/>
      <c r="B79" s="293"/>
      <c r="C79" s="293"/>
      <c r="D79" s="108"/>
      <c r="E79" s="160"/>
      <c r="F79" s="160"/>
      <c r="G79" s="163"/>
      <c r="H79" s="119"/>
      <c r="I79" s="119"/>
      <c r="J79" s="119"/>
      <c r="K79" s="119"/>
      <c r="L79" s="163"/>
    </row>
    <row r="80" spans="1:12" s="156" customFormat="1" ht="39.6">
      <c r="A80" s="106" t="s">
        <v>170</v>
      </c>
      <c r="B80" s="121">
        <v>92785</v>
      </c>
      <c r="C80" s="121" t="s">
        <v>15</v>
      </c>
      <c r="D80" s="126" t="s">
        <v>145</v>
      </c>
      <c r="E80" s="155" t="s">
        <v>19</v>
      </c>
      <c r="F80" s="155"/>
      <c r="G80" s="164"/>
      <c r="H80" s="106"/>
      <c r="I80" s="106"/>
      <c r="J80" s="106"/>
      <c r="K80" s="106"/>
      <c r="L80" s="164">
        <f>SUM(L81)</f>
        <v>705.6</v>
      </c>
    </row>
    <row r="81" spans="1:12" ht="12.75">
      <c r="A81" s="119"/>
      <c r="B81" s="293"/>
      <c r="C81" s="293"/>
      <c r="D81" s="108" t="s">
        <v>220</v>
      </c>
      <c r="E81" s="160"/>
      <c r="F81" s="160">
        <v>36</v>
      </c>
      <c r="G81" s="163">
        <v>80</v>
      </c>
      <c r="H81" s="119"/>
      <c r="I81" s="119"/>
      <c r="J81" s="119"/>
      <c r="K81" s="119">
        <v>0.245</v>
      </c>
      <c r="L81" s="163">
        <f>PRODUCT(F81:K81)</f>
        <v>705.6</v>
      </c>
    </row>
    <row r="82" spans="1:12" ht="12.75">
      <c r="A82" s="119"/>
      <c r="B82" s="293"/>
      <c r="C82" s="293"/>
      <c r="D82" s="108"/>
      <c r="E82" s="160"/>
      <c r="F82" s="160"/>
      <c r="G82" s="163"/>
      <c r="H82" s="119"/>
      <c r="I82" s="119"/>
      <c r="J82" s="119"/>
      <c r="K82" s="119"/>
      <c r="L82" s="163"/>
    </row>
    <row r="83" spans="1:12" s="20" customFormat="1" ht="39.6">
      <c r="A83" s="106" t="s">
        <v>172</v>
      </c>
      <c r="B83" s="121">
        <v>92787</v>
      </c>
      <c r="C83" s="121" t="s">
        <v>15</v>
      </c>
      <c r="D83" s="126" t="s">
        <v>146</v>
      </c>
      <c r="E83" s="155" t="s">
        <v>19</v>
      </c>
      <c r="F83" s="155"/>
      <c r="G83" s="164"/>
      <c r="H83" s="106"/>
      <c r="I83" s="106"/>
      <c r="J83" s="106"/>
      <c r="K83" s="106"/>
      <c r="L83" s="164">
        <f>SUM(L84:L85)</f>
        <v>6051.536</v>
      </c>
    </row>
    <row r="84" spans="1:12" ht="12.75">
      <c r="A84" s="119"/>
      <c r="B84" s="293"/>
      <c r="C84" s="293"/>
      <c r="D84" s="108" t="s">
        <v>219</v>
      </c>
      <c r="E84" s="160"/>
      <c r="F84" s="160">
        <f>500*2*1.6</f>
        <v>1600</v>
      </c>
      <c r="G84" s="163">
        <v>4.65</v>
      </c>
      <c r="H84" s="119"/>
      <c r="I84" s="119"/>
      <c r="J84" s="119"/>
      <c r="K84" s="119">
        <v>0.617</v>
      </c>
      <c r="L84" s="163">
        <f>PRODUCT(F84:K84,)</f>
        <v>4590.4800000000005</v>
      </c>
    </row>
    <row r="85" spans="1:12" ht="12.75">
      <c r="A85" s="119"/>
      <c r="B85" s="293"/>
      <c r="C85" s="293"/>
      <c r="D85" s="108" t="s">
        <v>219</v>
      </c>
      <c r="E85" s="160"/>
      <c r="F85" s="160">
        <f>400*1.6</f>
        <v>640</v>
      </c>
      <c r="G85" s="163">
        <v>3.7</v>
      </c>
      <c r="H85" s="119"/>
      <c r="I85" s="119"/>
      <c r="J85" s="119"/>
      <c r="K85" s="119">
        <v>0.617</v>
      </c>
      <c r="L85" s="163">
        <f>PRODUCT(F85:K85,)</f>
        <v>1461.056</v>
      </c>
    </row>
    <row r="86" spans="1:12" ht="12.75">
      <c r="A86" s="119"/>
      <c r="B86" s="293"/>
      <c r="C86" s="293"/>
      <c r="D86" s="108"/>
      <c r="E86" s="160"/>
      <c r="F86" s="160"/>
      <c r="G86" s="163"/>
      <c r="H86" s="119"/>
      <c r="I86" s="119"/>
      <c r="J86" s="119"/>
      <c r="K86" s="119"/>
      <c r="L86" s="163"/>
    </row>
    <row r="87" spans="1:12" s="20" customFormat="1" ht="26.4">
      <c r="A87" s="106" t="s">
        <v>173</v>
      </c>
      <c r="B87" s="121">
        <v>96555</v>
      </c>
      <c r="C87" s="121" t="s">
        <v>15</v>
      </c>
      <c r="D87" s="126" t="s">
        <v>147</v>
      </c>
      <c r="E87" s="139" t="s">
        <v>12</v>
      </c>
      <c r="F87" s="155"/>
      <c r="G87" s="164"/>
      <c r="H87" s="106"/>
      <c r="I87" s="106"/>
      <c r="J87" s="106"/>
      <c r="K87" s="106"/>
      <c r="L87" s="164">
        <f>SUM(L88:L90)</f>
        <v>99.2</v>
      </c>
    </row>
    <row r="88" spans="1:12" ht="12.75">
      <c r="A88" s="119"/>
      <c r="B88" s="293"/>
      <c r="C88" s="293"/>
      <c r="D88" s="108" t="s">
        <v>216</v>
      </c>
      <c r="E88" s="292"/>
      <c r="F88" s="160"/>
      <c r="G88" s="163">
        <v>80</v>
      </c>
      <c r="H88" s="163">
        <v>5</v>
      </c>
      <c r="I88" s="163">
        <v>0.2</v>
      </c>
      <c r="J88" s="163"/>
      <c r="K88" s="119"/>
      <c r="L88" s="163">
        <f>PRODUCT(F88:K88)</f>
        <v>80</v>
      </c>
    </row>
    <row r="89" spans="1:12" ht="12.75">
      <c r="A89" s="119"/>
      <c r="B89" s="293"/>
      <c r="C89" s="293"/>
      <c r="D89" s="108" t="s">
        <v>217</v>
      </c>
      <c r="E89" s="292"/>
      <c r="F89" s="160">
        <v>2</v>
      </c>
      <c r="G89" s="163">
        <v>80</v>
      </c>
      <c r="H89" s="163">
        <v>0.35</v>
      </c>
      <c r="I89" s="163">
        <v>0.2</v>
      </c>
      <c r="J89" s="163"/>
      <c r="K89" s="119"/>
      <c r="L89" s="163">
        <f>PRODUCT(F89:K89)</f>
        <v>11.200000000000001</v>
      </c>
    </row>
    <row r="90" spans="1:12" ht="12.75">
      <c r="A90" s="119"/>
      <c r="B90" s="293"/>
      <c r="C90" s="293"/>
      <c r="D90" s="108" t="s">
        <v>218</v>
      </c>
      <c r="E90" s="292"/>
      <c r="F90" s="160">
        <v>2</v>
      </c>
      <c r="G90" s="163">
        <v>80</v>
      </c>
      <c r="H90" s="163">
        <v>0.25</v>
      </c>
      <c r="I90" s="163">
        <v>0.2</v>
      </c>
      <c r="J90" s="163"/>
      <c r="K90" s="119"/>
      <c r="L90" s="163">
        <f>PRODUCT(F90:K90)</f>
        <v>8</v>
      </c>
    </row>
    <row r="91" spans="1:12" ht="12.75">
      <c r="A91" s="119"/>
      <c r="B91" s="293"/>
      <c r="C91" s="293"/>
      <c r="D91" s="108"/>
      <c r="E91" s="292"/>
      <c r="F91" s="160"/>
      <c r="G91" s="163"/>
      <c r="H91" s="119"/>
      <c r="I91" s="119"/>
      <c r="J91" s="119"/>
      <c r="K91" s="119"/>
      <c r="L91" s="163"/>
    </row>
    <row r="92" spans="1:12" s="20" customFormat="1" ht="15">
      <c r="A92" s="106" t="s">
        <v>169</v>
      </c>
      <c r="B92" s="295" t="s">
        <v>155</v>
      </c>
      <c r="C92" s="106"/>
      <c r="D92" s="296" t="s">
        <v>156</v>
      </c>
      <c r="E92" s="106" t="s">
        <v>209</v>
      </c>
      <c r="F92" s="106"/>
      <c r="G92" s="164"/>
      <c r="H92" s="106"/>
      <c r="I92" s="106"/>
      <c r="J92" s="106"/>
      <c r="K92" s="106"/>
      <c r="L92" s="164">
        <f>SUM(L93:L94)</f>
        <v>80</v>
      </c>
    </row>
    <row r="93" spans="1:12" ht="12.75">
      <c r="A93" s="119"/>
      <c r="B93" s="91"/>
      <c r="C93" s="119"/>
      <c r="D93" s="91" t="s">
        <v>182</v>
      </c>
      <c r="E93" s="106"/>
      <c r="F93" s="163">
        <v>40</v>
      </c>
      <c r="G93" s="163"/>
      <c r="H93" s="119"/>
      <c r="I93" s="119"/>
      <c r="J93" s="119"/>
      <c r="K93" s="119"/>
      <c r="L93" s="163">
        <f>F93</f>
        <v>40</v>
      </c>
    </row>
    <row r="94" spans="1:12" ht="12.75">
      <c r="A94" s="119"/>
      <c r="B94" s="91"/>
      <c r="C94" s="119"/>
      <c r="D94" s="91" t="s">
        <v>183</v>
      </c>
      <c r="E94" s="106"/>
      <c r="F94" s="163">
        <v>40</v>
      </c>
      <c r="G94" s="163"/>
      <c r="H94" s="119"/>
      <c r="I94" s="119"/>
      <c r="J94" s="119"/>
      <c r="K94" s="119"/>
      <c r="L94" s="163">
        <f>F94</f>
        <v>40</v>
      </c>
    </row>
    <row r="95" spans="1:12" ht="12.75">
      <c r="A95" s="119"/>
      <c r="B95" s="91"/>
      <c r="C95" s="119"/>
      <c r="D95" s="91"/>
      <c r="E95" s="106"/>
      <c r="F95" s="106"/>
      <c r="G95" s="163"/>
      <c r="H95" s="119"/>
      <c r="I95" s="119"/>
      <c r="J95" s="119"/>
      <c r="K95" s="119"/>
      <c r="L95" s="163"/>
    </row>
    <row r="96" spans="1:12" s="20" customFormat="1" ht="39.6">
      <c r="A96" s="106" t="s">
        <v>174</v>
      </c>
      <c r="B96" s="271">
        <v>92226</v>
      </c>
      <c r="C96" s="121" t="s">
        <v>15</v>
      </c>
      <c r="D96" s="126" t="s">
        <v>144</v>
      </c>
      <c r="E96" s="139" t="s">
        <v>1</v>
      </c>
      <c r="F96" s="155"/>
      <c r="G96" s="164"/>
      <c r="H96" s="106"/>
      <c r="I96" s="106"/>
      <c r="J96" s="106"/>
      <c r="K96" s="106"/>
      <c r="L96" s="164">
        <f>SUM(L97)</f>
        <v>21</v>
      </c>
    </row>
    <row r="97" spans="1:12" ht="12.75">
      <c r="A97" s="119"/>
      <c r="B97" s="142"/>
      <c r="C97" s="293"/>
      <c r="D97" s="109" t="s">
        <v>184</v>
      </c>
      <c r="E97" s="292"/>
      <c r="F97" s="161">
        <v>3</v>
      </c>
      <c r="G97" s="163">
        <v>7</v>
      </c>
      <c r="H97" s="163"/>
      <c r="I97" s="163"/>
      <c r="J97" s="163"/>
      <c r="K97" s="119"/>
      <c r="L97" s="163">
        <f>PRODUCT(F97:G97)</f>
        <v>21</v>
      </c>
    </row>
    <row r="98" spans="1:12" ht="12.75">
      <c r="A98" s="119"/>
      <c r="B98" s="142"/>
      <c r="C98" s="293"/>
      <c r="D98" s="109"/>
      <c r="E98" s="292"/>
      <c r="F98" s="161"/>
      <c r="G98" s="163"/>
      <c r="H98" s="163"/>
      <c r="I98" s="163"/>
      <c r="J98" s="163"/>
      <c r="K98" s="119"/>
      <c r="L98" s="163"/>
    </row>
    <row r="99" spans="1:12" ht="12.75">
      <c r="A99" s="119"/>
      <c r="B99" s="142"/>
      <c r="C99" s="293"/>
      <c r="D99" s="109"/>
      <c r="E99" s="292"/>
      <c r="F99" s="161"/>
      <c r="G99" s="163"/>
      <c r="H99" s="163"/>
      <c r="I99" s="163"/>
      <c r="J99" s="163"/>
      <c r="K99" s="119"/>
      <c r="L99" s="163"/>
    </row>
    <row r="100" spans="1:12" ht="12.75">
      <c r="A100" s="106" t="s">
        <v>238</v>
      </c>
      <c r="B100" s="276" t="s">
        <v>237</v>
      </c>
      <c r="C100" s="297" t="s">
        <v>233</v>
      </c>
      <c r="D100" s="298" t="s">
        <v>236</v>
      </c>
      <c r="E100" s="139" t="s">
        <v>1</v>
      </c>
      <c r="F100" s="161"/>
      <c r="G100" s="163"/>
      <c r="H100" s="163"/>
      <c r="I100" s="163"/>
      <c r="J100" s="163"/>
      <c r="K100" s="119"/>
      <c r="L100" s="164">
        <f>SUM(L101:L102)</f>
        <v>15</v>
      </c>
    </row>
    <row r="101" spans="1:12" ht="12.75">
      <c r="A101" s="119"/>
      <c r="B101" s="299"/>
      <c r="C101" s="300"/>
      <c r="D101" s="298"/>
      <c r="E101" s="292"/>
      <c r="F101" s="161">
        <v>3</v>
      </c>
      <c r="G101" s="163">
        <v>5</v>
      </c>
      <c r="H101" s="163"/>
      <c r="I101" s="163"/>
      <c r="J101" s="163"/>
      <c r="K101" s="119"/>
      <c r="L101" s="163">
        <f>G101*F101</f>
        <v>15</v>
      </c>
    </row>
    <row r="102" spans="1:12" ht="12.75">
      <c r="A102" s="119"/>
      <c r="B102" s="299"/>
      <c r="C102" s="300"/>
      <c r="D102" s="298"/>
      <c r="E102" s="292"/>
      <c r="F102" s="161"/>
      <c r="G102" s="163"/>
      <c r="H102" s="163"/>
      <c r="I102" s="163"/>
      <c r="J102" s="163"/>
      <c r="K102" s="119"/>
      <c r="L102" s="163"/>
    </row>
    <row r="103" spans="1:12" ht="12.75">
      <c r="A103" s="119"/>
      <c r="B103" s="299"/>
      <c r="C103" s="300"/>
      <c r="D103" s="298"/>
      <c r="E103" s="292"/>
      <c r="F103" s="161"/>
      <c r="G103" s="163"/>
      <c r="H103" s="163"/>
      <c r="I103" s="163"/>
      <c r="J103" s="163"/>
      <c r="K103" s="119"/>
      <c r="L103" s="163"/>
    </row>
    <row r="104" spans="1:12" ht="12.75">
      <c r="A104" s="119"/>
      <c r="B104" s="299"/>
      <c r="C104" s="300"/>
      <c r="D104" s="298"/>
      <c r="E104" s="292"/>
      <c r="F104" s="161"/>
      <c r="G104" s="163"/>
      <c r="H104" s="163"/>
      <c r="I104" s="163"/>
      <c r="J104" s="163"/>
      <c r="K104" s="119"/>
      <c r="L104" s="163"/>
    </row>
    <row r="105" spans="1:12" ht="12.75">
      <c r="A105" s="301">
        <v>4</v>
      </c>
      <c r="B105" s="302"/>
      <c r="C105" s="302"/>
      <c r="D105" s="303" t="s">
        <v>185</v>
      </c>
      <c r="E105" s="301"/>
      <c r="F105" s="304"/>
      <c r="G105" s="289"/>
      <c r="H105" s="290"/>
      <c r="I105" s="290"/>
      <c r="J105" s="290"/>
      <c r="K105" s="290"/>
      <c r="L105" s="289"/>
    </row>
    <row r="106" spans="1:12" s="193" customFormat="1" ht="15">
      <c r="A106" s="297" t="s">
        <v>163</v>
      </c>
      <c r="B106" s="297" t="s">
        <v>234</v>
      </c>
      <c r="C106" s="297" t="s">
        <v>233</v>
      </c>
      <c r="D106" s="253" t="s">
        <v>235</v>
      </c>
      <c r="E106" s="254" t="s">
        <v>3</v>
      </c>
      <c r="F106" s="305"/>
      <c r="G106" s="171"/>
      <c r="H106" s="254"/>
      <c r="I106" s="254"/>
      <c r="J106" s="254"/>
      <c r="K106" s="254"/>
      <c r="L106" s="171">
        <f>SUM(L107)</f>
        <v>400</v>
      </c>
    </row>
    <row r="107" spans="1:12" s="90" customFormat="1" ht="12.75">
      <c r="A107" s="191"/>
      <c r="B107" s="191"/>
      <c r="C107" s="191"/>
      <c r="D107" s="118" t="s">
        <v>239</v>
      </c>
      <c r="E107" s="106"/>
      <c r="F107" s="192"/>
      <c r="G107" s="164">
        <v>80</v>
      </c>
      <c r="H107" s="164">
        <v>5</v>
      </c>
      <c r="I107" s="164"/>
      <c r="J107" s="164"/>
      <c r="K107" s="106"/>
      <c r="L107" s="164">
        <f>PRODUCT(G107:H107)</f>
        <v>400</v>
      </c>
    </row>
    <row r="108" spans="1:12" s="120" customFormat="1" ht="12.75">
      <c r="A108" s="117"/>
      <c r="B108" s="117"/>
      <c r="C108" s="117"/>
      <c r="D108" s="118"/>
      <c r="E108" s="119"/>
      <c r="F108" s="162"/>
      <c r="G108" s="163"/>
      <c r="H108" s="119"/>
      <c r="I108" s="119"/>
      <c r="J108" s="119"/>
      <c r="K108" s="119"/>
      <c r="L108" s="163"/>
    </row>
    <row r="109" spans="1:12" s="20" customFormat="1" ht="39.6">
      <c r="A109" s="106" t="s">
        <v>165</v>
      </c>
      <c r="B109" s="106">
        <v>101203</v>
      </c>
      <c r="C109" s="121" t="s">
        <v>15</v>
      </c>
      <c r="D109" s="126" t="s">
        <v>186</v>
      </c>
      <c r="E109" s="121" t="s">
        <v>1</v>
      </c>
      <c r="F109" s="155"/>
      <c r="G109" s="164"/>
      <c r="H109" s="106"/>
      <c r="I109" s="106"/>
      <c r="J109" s="106"/>
      <c r="K109" s="106"/>
      <c r="L109" s="164">
        <f>SUM(L110:L111)</f>
        <v>200</v>
      </c>
    </row>
    <row r="110" spans="1:12" s="120" customFormat="1" ht="12.75">
      <c r="A110" s="106"/>
      <c r="B110" s="106"/>
      <c r="C110" s="121"/>
      <c r="D110" s="130" t="s">
        <v>194</v>
      </c>
      <c r="E110" s="123"/>
      <c r="F110" s="124"/>
      <c r="G110" s="161">
        <v>100</v>
      </c>
      <c r="H110" s="125"/>
      <c r="I110" s="125"/>
      <c r="J110" s="125"/>
      <c r="K110" s="125"/>
      <c r="L110" s="125">
        <f>PRODUCT(F110:K110)</f>
        <v>100</v>
      </c>
    </row>
    <row r="111" spans="1:12" s="120" customFormat="1" ht="12.75">
      <c r="A111" s="106"/>
      <c r="B111" s="106"/>
      <c r="C111" s="121"/>
      <c r="D111" s="130" t="s">
        <v>195</v>
      </c>
      <c r="E111" s="123"/>
      <c r="F111" s="124"/>
      <c r="G111" s="161">
        <v>100</v>
      </c>
      <c r="H111" s="125"/>
      <c r="I111" s="125"/>
      <c r="J111" s="125"/>
      <c r="K111" s="125"/>
      <c r="L111" s="125">
        <f>PRODUCT(F111:K111)</f>
        <v>100</v>
      </c>
    </row>
    <row r="112" spans="1:12" s="120" customFormat="1" ht="12.75">
      <c r="A112" s="106"/>
      <c r="B112" s="106"/>
      <c r="C112" s="121"/>
      <c r="D112" s="126"/>
      <c r="E112" s="121"/>
      <c r="F112" s="155"/>
      <c r="G112" s="164"/>
      <c r="H112" s="106"/>
      <c r="I112" s="106"/>
      <c r="J112" s="106"/>
      <c r="K112" s="106"/>
      <c r="L112" s="164"/>
    </row>
    <row r="113" spans="1:12" s="20" customFormat="1" ht="15">
      <c r="A113" s="106" t="s">
        <v>166</v>
      </c>
      <c r="B113" s="127">
        <v>97053</v>
      </c>
      <c r="C113" s="121" t="s">
        <v>15</v>
      </c>
      <c r="D113" s="127" t="s">
        <v>143</v>
      </c>
      <c r="E113" s="121" t="s">
        <v>1</v>
      </c>
      <c r="F113" s="306"/>
      <c r="G113" s="164"/>
      <c r="H113" s="106"/>
      <c r="I113" s="106"/>
      <c r="J113" s="106"/>
      <c r="K113" s="106"/>
      <c r="L113" s="164">
        <f>SUM(L114:L117)</f>
        <v>210</v>
      </c>
    </row>
    <row r="114" spans="1:12" s="120" customFormat="1" ht="12.75">
      <c r="A114" s="127"/>
      <c r="B114" s="127"/>
      <c r="C114" s="127"/>
      <c r="D114" s="130" t="s">
        <v>190</v>
      </c>
      <c r="E114" s="119"/>
      <c r="F114" s="124"/>
      <c r="G114" s="161">
        <v>100</v>
      </c>
      <c r="H114" s="125"/>
      <c r="I114" s="125"/>
      <c r="J114" s="125"/>
      <c r="K114" s="125"/>
      <c r="L114" s="125">
        <f>PRODUCT(F114:K114)</f>
        <v>100</v>
      </c>
    </row>
    <row r="115" spans="1:12" s="120" customFormat="1" ht="12.75">
      <c r="A115" s="119"/>
      <c r="B115" s="129"/>
      <c r="C115" s="129"/>
      <c r="D115" s="130" t="s">
        <v>191</v>
      </c>
      <c r="E115" s="119"/>
      <c r="F115" s="124"/>
      <c r="G115" s="161">
        <v>100</v>
      </c>
      <c r="H115" s="125"/>
      <c r="I115" s="125"/>
      <c r="J115" s="125"/>
      <c r="K115" s="125"/>
      <c r="L115" s="125">
        <f>PRODUCT(F115:K115)</f>
        <v>100</v>
      </c>
    </row>
    <row r="116" spans="1:12" s="120" customFormat="1" ht="12.75">
      <c r="A116" s="119"/>
      <c r="B116" s="129"/>
      <c r="C116" s="129"/>
      <c r="D116" s="130" t="s">
        <v>192</v>
      </c>
      <c r="E116" s="119"/>
      <c r="F116" s="124"/>
      <c r="G116" s="161">
        <v>5</v>
      </c>
      <c r="H116" s="125"/>
      <c r="I116" s="125"/>
      <c r="J116" s="125"/>
      <c r="K116" s="125"/>
      <c r="L116" s="125">
        <f>PRODUCT(F116:K116)</f>
        <v>5</v>
      </c>
    </row>
    <row r="117" spans="1:12" s="120" customFormat="1" ht="12.75">
      <c r="A117" s="119"/>
      <c r="B117" s="129"/>
      <c r="C117" s="129"/>
      <c r="D117" s="130" t="s">
        <v>193</v>
      </c>
      <c r="E117" s="119"/>
      <c r="F117" s="124"/>
      <c r="G117" s="161">
        <v>5</v>
      </c>
      <c r="H117" s="125"/>
      <c r="I117" s="125"/>
      <c r="J117" s="125"/>
      <c r="K117" s="125"/>
      <c r="L117" s="125">
        <f>PRODUCT(F117:K117)</f>
        <v>5</v>
      </c>
    </row>
    <row r="118" spans="1:12" ht="12.75">
      <c r="A118" s="130"/>
      <c r="B118" s="130"/>
      <c r="C118" s="130"/>
      <c r="D118" s="130"/>
      <c r="E118" s="119"/>
      <c r="F118" s="124"/>
      <c r="G118" s="159"/>
      <c r="H118" s="125"/>
      <c r="I118" s="125"/>
      <c r="J118" s="125"/>
      <c r="K118" s="125"/>
      <c r="L118" s="125"/>
    </row>
  </sheetData>
  <mergeCells count="10">
    <mergeCell ref="A5:B5"/>
    <mergeCell ref="E5:F5"/>
    <mergeCell ref="A7:L7"/>
    <mergeCell ref="A2:B2"/>
    <mergeCell ref="C2:F2"/>
    <mergeCell ref="A3:B3"/>
    <mergeCell ref="C3:D3"/>
    <mergeCell ref="E3:F3"/>
    <mergeCell ref="A4:B4"/>
    <mergeCell ref="E4:F4"/>
  </mergeCells>
  <conditionalFormatting sqref="F8">
    <cfRule type="cellIs" priority="5" dxfId="0" operator="equal" stopIfTrue="1">
      <formula>0</formula>
    </cfRule>
  </conditionalFormatting>
  <conditionalFormatting sqref="F113">
    <cfRule type="cellIs" priority="1" dxfId="0" operator="equal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10"/>
  <sheetViews>
    <sheetView workbookViewId="0" topLeftCell="A1">
      <selection activeCell="C19" sqref="C19"/>
    </sheetView>
  </sheetViews>
  <sheetFormatPr defaultColWidth="9.140625" defaultRowHeight="12.75"/>
  <cols>
    <col min="2" max="2" width="80.140625" style="0" customWidth="1"/>
    <col min="3" max="3" width="5.00390625" style="0" bestFit="1" customWidth="1"/>
    <col min="4" max="4" width="7.57421875" style="0" bestFit="1" customWidth="1"/>
    <col min="5" max="5" width="12.28125" style="0" customWidth="1"/>
  </cols>
  <sheetData>
    <row r="3" ht="48" customHeight="1"/>
    <row r="4" spans="1:6" s="90" customFormat="1" ht="12.75">
      <c r="A4" s="92" t="s">
        <v>155</v>
      </c>
      <c r="B4" s="92" t="s">
        <v>156</v>
      </c>
      <c r="C4" s="92" t="s">
        <v>157</v>
      </c>
      <c r="D4" s="92"/>
      <c r="E4" s="92"/>
      <c r="F4" s="92">
        <f>SUM(F5:F10)</f>
        <v>75.38969999999999</v>
      </c>
    </row>
    <row r="5" spans="1:6" ht="12.75">
      <c r="A5" s="93"/>
      <c r="B5" s="93"/>
      <c r="C5" s="93"/>
      <c r="D5" s="92" t="s">
        <v>162</v>
      </c>
      <c r="E5" s="92" t="s">
        <v>160</v>
      </c>
      <c r="F5" s="92" t="s">
        <v>161</v>
      </c>
    </row>
    <row r="6" spans="1:6" ht="12.75">
      <c r="A6" s="93">
        <v>9836</v>
      </c>
      <c r="B6" s="93" t="s">
        <v>150</v>
      </c>
      <c r="C6" s="93" t="s">
        <v>1</v>
      </c>
      <c r="D6" s="93">
        <v>1.5</v>
      </c>
      <c r="E6" s="93">
        <v>12.09</v>
      </c>
      <c r="F6" s="93">
        <f aca="true" t="shared" si="0" ref="F6:F8">E6*D6</f>
        <v>18.134999999999998</v>
      </c>
    </row>
    <row r="7" spans="1:6" ht="26.4">
      <c r="A7" s="93">
        <v>88489</v>
      </c>
      <c r="B7" s="94" t="s">
        <v>151</v>
      </c>
      <c r="C7" s="93" t="s">
        <v>3</v>
      </c>
      <c r="D7" s="93">
        <f>1.5*0.3</f>
        <v>0.44999999999999996</v>
      </c>
      <c r="E7" s="93">
        <v>11.66</v>
      </c>
      <c r="F7" s="93">
        <f t="shared" si="0"/>
        <v>5.247</v>
      </c>
    </row>
    <row r="8" spans="1:6" ht="12.75">
      <c r="A8" s="93">
        <v>88316</v>
      </c>
      <c r="B8" s="93" t="s">
        <v>154</v>
      </c>
      <c r="C8" s="93" t="s">
        <v>152</v>
      </c>
      <c r="D8" s="93">
        <v>1.21</v>
      </c>
      <c r="E8" s="93">
        <v>16.42</v>
      </c>
      <c r="F8" s="93">
        <f t="shared" si="0"/>
        <v>19.8682</v>
      </c>
    </row>
    <row r="9" spans="1:6" ht="12.75">
      <c r="A9" s="93">
        <v>88309</v>
      </c>
      <c r="B9" s="93" t="s">
        <v>153</v>
      </c>
      <c r="C9" s="93" t="s">
        <v>152</v>
      </c>
      <c r="D9" s="93">
        <v>1.21</v>
      </c>
      <c r="E9" s="93">
        <v>20.45</v>
      </c>
      <c r="F9" s="93">
        <f>E9*D9</f>
        <v>24.7445</v>
      </c>
    </row>
    <row r="10" spans="1:6" ht="39.6">
      <c r="A10" s="93">
        <v>42407</v>
      </c>
      <c r="B10" s="95" t="s">
        <v>158</v>
      </c>
      <c r="C10" s="93"/>
      <c r="D10" s="93">
        <v>1.5</v>
      </c>
      <c r="E10" s="93">
        <v>4.93</v>
      </c>
      <c r="F10" s="93">
        <f>E10*D10</f>
        <v>7.395</v>
      </c>
    </row>
  </sheetData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3:H18"/>
  <sheetViews>
    <sheetView zoomScale="90" zoomScaleNormal="90" zoomScaleSheetLayoutView="70" zoomScalePageLayoutView="70" workbookViewId="0" topLeftCell="A1">
      <selection activeCell="G10" sqref="G10"/>
    </sheetView>
  </sheetViews>
  <sheetFormatPr defaultColWidth="9.140625" defaultRowHeight="48.75" customHeight="1"/>
  <cols>
    <col min="1" max="1" width="9.140625" style="209" customWidth="1"/>
    <col min="2" max="2" width="70.00390625" style="1" customWidth="1"/>
    <col min="3" max="9" width="18.421875" style="1" customWidth="1"/>
    <col min="10" max="16384" width="9.140625" style="1" customWidth="1"/>
  </cols>
  <sheetData>
    <row r="1" ht="32.4" customHeight="1"/>
    <row r="2" ht="36.6" customHeight="1"/>
    <row r="3" spans="1:8" s="96" customFormat="1" ht="49.2" customHeight="1" thickBot="1">
      <c r="A3" s="341" t="s">
        <v>240</v>
      </c>
      <c r="B3" s="341"/>
      <c r="C3" s="341"/>
      <c r="D3" s="341"/>
      <c r="E3" s="341"/>
      <c r="F3" s="341"/>
      <c r="G3" s="341"/>
      <c r="H3" s="341"/>
    </row>
    <row r="4" spans="1:8" ht="49.2" customHeight="1" thickBot="1">
      <c r="A4" s="344" t="s">
        <v>26</v>
      </c>
      <c r="B4" s="345"/>
      <c r="C4" s="345"/>
      <c r="D4" s="345"/>
      <c r="E4" s="345"/>
      <c r="F4" s="345"/>
      <c r="G4" s="345"/>
      <c r="H4" s="345"/>
    </row>
    <row r="5" spans="1:8" ht="16.95" customHeight="1" thickBot="1">
      <c r="A5" s="206"/>
      <c r="B5" s="21"/>
      <c r="C5" s="21"/>
      <c r="D5" s="21"/>
      <c r="E5" s="21"/>
      <c r="F5" s="21"/>
      <c r="G5" s="21"/>
      <c r="H5" s="21"/>
    </row>
    <row r="6" spans="1:8" ht="49.2" customHeight="1">
      <c r="A6" s="205" t="s">
        <v>0</v>
      </c>
      <c r="B6" s="34" t="s">
        <v>9</v>
      </c>
      <c r="C6" s="34" t="s">
        <v>10</v>
      </c>
      <c r="D6" s="34" t="s">
        <v>16</v>
      </c>
      <c r="E6" s="34">
        <v>1</v>
      </c>
      <c r="F6" s="34">
        <v>2</v>
      </c>
      <c r="G6" s="34">
        <v>3</v>
      </c>
      <c r="H6" s="34">
        <v>4</v>
      </c>
    </row>
    <row r="7" spans="1:8" ht="37.2" customHeight="1">
      <c r="A7" s="207"/>
      <c r="B7" s="22"/>
      <c r="C7" s="32"/>
      <c r="D7" s="22"/>
      <c r="E7" s="23"/>
      <c r="F7" s="23"/>
      <c r="G7" s="23"/>
      <c r="H7" s="23"/>
    </row>
    <row r="8" spans="1:8" s="199" customFormat="1" ht="37.2" customHeight="1">
      <c r="A8" s="204">
        <v>1</v>
      </c>
      <c r="B8" s="116" t="s">
        <v>11</v>
      </c>
      <c r="C8" s="195">
        <f>PLANILHA!I9</f>
        <v>20332.542</v>
      </c>
      <c r="D8" s="196">
        <f>C8/$C$16</f>
        <v>0.04425159140538259</v>
      </c>
      <c r="E8" s="197">
        <v>1</v>
      </c>
      <c r="F8" s="197"/>
      <c r="G8" s="198"/>
      <c r="H8" s="198"/>
    </row>
    <row r="9" spans="1:8" s="199" customFormat="1" ht="37.2" customHeight="1">
      <c r="A9" s="204"/>
      <c r="B9" s="198"/>
      <c r="C9" s="195"/>
      <c r="D9" s="196"/>
      <c r="E9" s="200">
        <f>C8*E8</f>
        <v>20332.542</v>
      </c>
      <c r="F9" s="200"/>
      <c r="G9" s="198"/>
      <c r="H9" s="198"/>
    </row>
    <row r="10" spans="1:8" s="199" customFormat="1" ht="37.2" customHeight="1">
      <c r="A10" s="204">
        <v>2</v>
      </c>
      <c r="B10" s="116" t="s">
        <v>177</v>
      </c>
      <c r="C10" s="195">
        <f>PLANILHA!I13</f>
        <v>165510.7240516</v>
      </c>
      <c r="D10" s="196">
        <f>C10/$C$16</f>
        <v>0.36021629434924723</v>
      </c>
      <c r="E10" s="201"/>
      <c r="F10" s="201">
        <v>1</v>
      </c>
      <c r="G10" s="197"/>
      <c r="H10" s="198"/>
    </row>
    <row r="11" spans="1:8" s="199" customFormat="1" ht="37.2" customHeight="1">
      <c r="A11" s="204"/>
      <c r="B11" s="198"/>
      <c r="C11" s="195"/>
      <c r="D11" s="196"/>
      <c r="E11" s="200">
        <f>$C10*E10</f>
        <v>0</v>
      </c>
      <c r="F11" s="200">
        <f>$C10*F10</f>
        <v>165510.7240516</v>
      </c>
      <c r="G11" s="200"/>
      <c r="H11" s="198"/>
    </row>
    <row r="12" spans="1:8" s="199" customFormat="1" ht="37.2" customHeight="1">
      <c r="A12" s="204">
        <v>3</v>
      </c>
      <c r="B12" s="116" t="s">
        <v>164</v>
      </c>
      <c r="C12" s="195">
        <f>PLANILHA!I23</f>
        <v>263464.68952</v>
      </c>
      <c r="D12" s="196">
        <f>C12/$C$16</f>
        <v>0.573402567686078</v>
      </c>
      <c r="E12" s="201"/>
      <c r="F12" s="201">
        <v>0.5</v>
      </c>
      <c r="G12" s="201">
        <v>0.5</v>
      </c>
      <c r="H12" s="201"/>
    </row>
    <row r="13" spans="1:8" s="199" customFormat="1" ht="37.2" customHeight="1">
      <c r="A13" s="204"/>
      <c r="B13" s="198"/>
      <c r="C13" s="195"/>
      <c r="D13" s="196"/>
      <c r="E13" s="200"/>
      <c r="F13" s="200">
        <f>C12*F12</f>
        <v>131732.34476</v>
      </c>
      <c r="G13" s="200">
        <f>C12*G12</f>
        <v>131732.34476</v>
      </c>
      <c r="H13" s="202">
        <f>H12*C12</f>
        <v>0</v>
      </c>
    </row>
    <row r="14" spans="1:8" s="199" customFormat="1" ht="37.2" customHeight="1">
      <c r="A14" s="204">
        <v>4</v>
      </c>
      <c r="B14" s="203" t="s">
        <v>185</v>
      </c>
      <c r="C14" s="195">
        <f>PLANILHA!I33</f>
        <v>10168</v>
      </c>
      <c r="D14" s="196">
        <f>C14/$C$16</f>
        <v>0.02212955868528048</v>
      </c>
      <c r="E14" s="198"/>
      <c r="F14" s="201"/>
      <c r="G14" s="201">
        <v>0.5</v>
      </c>
      <c r="H14" s="201">
        <v>0.5</v>
      </c>
    </row>
    <row r="15" spans="1:8" ht="37.2" customHeight="1" thickBot="1">
      <c r="A15" s="208"/>
      <c r="B15" s="25"/>
      <c r="C15" s="33"/>
      <c r="D15" s="24"/>
      <c r="E15" s="23"/>
      <c r="F15" s="26">
        <f>C14*F14</f>
        <v>0</v>
      </c>
      <c r="G15" s="26">
        <f>C14*G14</f>
        <v>5084</v>
      </c>
      <c r="H15" s="26">
        <f>C14*H14</f>
        <v>5084</v>
      </c>
    </row>
    <row r="16" spans="1:8" ht="37.2" customHeight="1" thickBot="1">
      <c r="A16" s="342" t="s">
        <v>35</v>
      </c>
      <c r="B16" s="343"/>
      <c r="C16" s="28">
        <f>ROUNDDOWN(SUM(C8:C15),2)</f>
        <v>459475.95</v>
      </c>
      <c r="D16" s="29"/>
      <c r="E16" s="30">
        <f>E9+E11+E13+E15</f>
        <v>20332.542</v>
      </c>
      <c r="F16" s="30">
        <f>F9+F11+F13+F15</f>
        <v>297243.0688116</v>
      </c>
      <c r="G16" s="30">
        <f>G9+G11+G13+G15</f>
        <v>136816.34476</v>
      </c>
      <c r="H16" s="30">
        <f>H9+H11+H13+H15</f>
        <v>5084</v>
      </c>
    </row>
    <row r="17" spans="1:8" ht="49.2" customHeight="1" thickBot="1">
      <c r="A17" s="206"/>
      <c r="B17" s="21"/>
      <c r="C17" s="27"/>
      <c r="D17" s="21"/>
      <c r="E17" s="31">
        <f>E16/$C$16</f>
        <v>0.04425159140538259</v>
      </c>
      <c r="F17" s="31">
        <f>F16/$C$16</f>
        <v>0.6469175781922861</v>
      </c>
      <c r="G17" s="31">
        <f>G16/$C$16</f>
        <v>0.2977660631856793</v>
      </c>
      <c r="H17" s="31">
        <f>H16/$C$16</f>
        <v>0.01106477934264024</v>
      </c>
    </row>
    <row r="18" ht="49.2" customHeight="1">
      <c r="C18" s="2"/>
    </row>
  </sheetData>
  <mergeCells count="3">
    <mergeCell ref="A3:H3"/>
    <mergeCell ref="A16:B16"/>
    <mergeCell ref="A4:H4"/>
  </mergeCells>
  <printOptions horizontalCentered="1"/>
  <pageMargins left="0.5118110236220472" right="0.5118110236220472" top="1.1811023622047245" bottom="1.1811023622047245" header="0" footer="0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F30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2.00390625" style="76" customWidth="1"/>
    <col min="2" max="2" width="46.28125" style="77" customWidth="1"/>
    <col min="3" max="3" width="13.57421875" style="78" customWidth="1"/>
    <col min="4" max="4" width="21.00390625" style="76" customWidth="1"/>
    <col min="6" max="6" width="9.8515625" style="0" bestFit="1" customWidth="1"/>
    <col min="257" max="257" width="12.00390625" style="0" customWidth="1"/>
    <col min="258" max="258" width="62.8515625" style="0" customWidth="1"/>
    <col min="259" max="259" width="16.140625" style="0" customWidth="1"/>
    <col min="260" max="260" width="21.00390625" style="0" customWidth="1"/>
    <col min="513" max="513" width="12.00390625" style="0" customWidth="1"/>
    <col min="514" max="514" width="62.8515625" style="0" customWidth="1"/>
    <col min="515" max="515" width="16.140625" style="0" customWidth="1"/>
    <col min="516" max="516" width="21.00390625" style="0" customWidth="1"/>
    <col min="769" max="769" width="12.00390625" style="0" customWidth="1"/>
    <col min="770" max="770" width="62.8515625" style="0" customWidth="1"/>
    <col min="771" max="771" width="16.140625" style="0" customWidth="1"/>
    <col min="772" max="772" width="21.00390625" style="0" customWidth="1"/>
    <col min="1025" max="1025" width="12.00390625" style="0" customWidth="1"/>
    <col min="1026" max="1026" width="62.8515625" style="0" customWidth="1"/>
    <col min="1027" max="1027" width="16.140625" style="0" customWidth="1"/>
    <col min="1028" max="1028" width="21.00390625" style="0" customWidth="1"/>
    <col min="1281" max="1281" width="12.00390625" style="0" customWidth="1"/>
    <col min="1282" max="1282" width="62.8515625" style="0" customWidth="1"/>
    <col min="1283" max="1283" width="16.140625" style="0" customWidth="1"/>
    <col min="1284" max="1284" width="21.00390625" style="0" customWidth="1"/>
    <col min="1537" max="1537" width="12.00390625" style="0" customWidth="1"/>
    <col min="1538" max="1538" width="62.8515625" style="0" customWidth="1"/>
    <col min="1539" max="1539" width="16.140625" style="0" customWidth="1"/>
    <col min="1540" max="1540" width="21.00390625" style="0" customWidth="1"/>
    <col min="1793" max="1793" width="12.00390625" style="0" customWidth="1"/>
    <col min="1794" max="1794" width="62.8515625" style="0" customWidth="1"/>
    <col min="1795" max="1795" width="16.140625" style="0" customWidth="1"/>
    <col min="1796" max="1796" width="21.00390625" style="0" customWidth="1"/>
    <col min="2049" max="2049" width="12.00390625" style="0" customWidth="1"/>
    <col min="2050" max="2050" width="62.8515625" style="0" customWidth="1"/>
    <col min="2051" max="2051" width="16.140625" style="0" customWidth="1"/>
    <col min="2052" max="2052" width="21.00390625" style="0" customWidth="1"/>
    <col min="2305" max="2305" width="12.00390625" style="0" customWidth="1"/>
    <col min="2306" max="2306" width="62.8515625" style="0" customWidth="1"/>
    <col min="2307" max="2307" width="16.140625" style="0" customWidth="1"/>
    <col min="2308" max="2308" width="21.00390625" style="0" customWidth="1"/>
    <col min="2561" max="2561" width="12.00390625" style="0" customWidth="1"/>
    <col min="2562" max="2562" width="62.8515625" style="0" customWidth="1"/>
    <col min="2563" max="2563" width="16.140625" style="0" customWidth="1"/>
    <col min="2564" max="2564" width="21.00390625" style="0" customWidth="1"/>
    <col min="2817" max="2817" width="12.00390625" style="0" customWidth="1"/>
    <col min="2818" max="2818" width="62.8515625" style="0" customWidth="1"/>
    <col min="2819" max="2819" width="16.140625" style="0" customWidth="1"/>
    <col min="2820" max="2820" width="21.00390625" style="0" customWidth="1"/>
    <col min="3073" max="3073" width="12.00390625" style="0" customWidth="1"/>
    <col min="3074" max="3074" width="62.8515625" style="0" customWidth="1"/>
    <col min="3075" max="3075" width="16.140625" style="0" customWidth="1"/>
    <col min="3076" max="3076" width="21.00390625" style="0" customWidth="1"/>
    <col min="3329" max="3329" width="12.00390625" style="0" customWidth="1"/>
    <col min="3330" max="3330" width="62.8515625" style="0" customWidth="1"/>
    <col min="3331" max="3331" width="16.140625" style="0" customWidth="1"/>
    <col min="3332" max="3332" width="21.00390625" style="0" customWidth="1"/>
    <col min="3585" max="3585" width="12.00390625" style="0" customWidth="1"/>
    <col min="3586" max="3586" width="62.8515625" style="0" customWidth="1"/>
    <col min="3587" max="3587" width="16.140625" style="0" customWidth="1"/>
    <col min="3588" max="3588" width="21.00390625" style="0" customWidth="1"/>
    <col min="3841" max="3841" width="12.00390625" style="0" customWidth="1"/>
    <col min="3842" max="3842" width="62.8515625" style="0" customWidth="1"/>
    <col min="3843" max="3843" width="16.140625" style="0" customWidth="1"/>
    <col min="3844" max="3844" width="21.00390625" style="0" customWidth="1"/>
    <col min="4097" max="4097" width="12.00390625" style="0" customWidth="1"/>
    <col min="4098" max="4098" width="62.8515625" style="0" customWidth="1"/>
    <col min="4099" max="4099" width="16.140625" style="0" customWidth="1"/>
    <col min="4100" max="4100" width="21.00390625" style="0" customWidth="1"/>
    <col min="4353" max="4353" width="12.00390625" style="0" customWidth="1"/>
    <col min="4354" max="4354" width="62.8515625" style="0" customWidth="1"/>
    <col min="4355" max="4355" width="16.140625" style="0" customWidth="1"/>
    <col min="4356" max="4356" width="21.00390625" style="0" customWidth="1"/>
    <col min="4609" max="4609" width="12.00390625" style="0" customWidth="1"/>
    <col min="4610" max="4610" width="62.8515625" style="0" customWidth="1"/>
    <col min="4611" max="4611" width="16.140625" style="0" customWidth="1"/>
    <col min="4612" max="4612" width="21.00390625" style="0" customWidth="1"/>
    <col min="4865" max="4865" width="12.00390625" style="0" customWidth="1"/>
    <col min="4866" max="4866" width="62.8515625" style="0" customWidth="1"/>
    <col min="4867" max="4867" width="16.140625" style="0" customWidth="1"/>
    <col min="4868" max="4868" width="21.00390625" style="0" customWidth="1"/>
    <col min="5121" max="5121" width="12.00390625" style="0" customWidth="1"/>
    <col min="5122" max="5122" width="62.8515625" style="0" customWidth="1"/>
    <col min="5123" max="5123" width="16.140625" style="0" customWidth="1"/>
    <col min="5124" max="5124" width="21.00390625" style="0" customWidth="1"/>
    <col min="5377" max="5377" width="12.00390625" style="0" customWidth="1"/>
    <col min="5378" max="5378" width="62.8515625" style="0" customWidth="1"/>
    <col min="5379" max="5379" width="16.140625" style="0" customWidth="1"/>
    <col min="5380" max="5380" width="21.00390625" style="0" customWidth="1"/>
    <col min="5633" max="5633" width="12.00390625" style="0" customWidth="1"/>
    <col min="5634" max="5634" width="62.8515625" style="0" customWidth="1"/>
    <col min="5635" max="5635" width="16.140625" style="0" customWidth="1"/>
    <col min="5636" max="5636" width="21.00390625" style="0" customWidth="1"/>
    <col min="5889" max="5889" width="12.00390625" style="0" customWidth="1"/>
    <col min="5890" max="5890" width="62.8515625" style="0" customWidth="1"/>
    <col min="5891" max="5891" width="16.140625" style="0" customWidth="1"/>
    <col min="5892" max="5892" width="21.00390625" style="0" customWidth="1"/>
    <col min="6145" max="6145" width="12.00390625" style="0" customWidth="1"/>
    <col min="6146" max="6146" width="62.8515625" style="0" customWidth="1"/>
    <col min="6147" max="6147" width="16.140625" style="0" customWidth="1"/>
    <col min="6148" max="6148" width="21.00390625" style="0" customWidth="1"/>
    <col min="6401" max="6401" width="12.00390625" style="0" customWidth="1"/>
    <col min="6402" max="6402" width="62.8515625" style="0" customWidth="1"/>
    <col min="6403" max="6403" width="16.140625" style="0" customWidth="1"/>
    <col min="6404" max="6404" width="21.00390625" style="0" customWidth="1"/>
    <col min="6657" max="6657" width="12.00390625" style="0" customWidth="1"/>
    <col min="6658" max="6658" width="62.8515625" style="0" customWidth="1"/>
    <col min="6659" max="6659" width="16.140625" style="0" customWidth="1"/>
    <col min="6660" max="6660" width="21.00390625" style="0" customWidth="1"/>
    <col min="6913" max="6913" width="12.00390625" style="0" customWidth="1"/>
    <col min="6914" max="6914" width="62.8515625" style="0" customWidth="1"/>
    <col min="6915" max="6915" width="16.140625" style="0" customWidth="1"/>
    <col min="6916" max="6916" width="21.00390625" style="0" customWidth="1"/>
    <col min="7169" max="7169" width="12.00390625" style="0" customWidth="1"/>
    <col min="7170" max="7170" width="62.8515625" style="0" customWidth="1"/>
    <col min="7171" max="7171" width="16.140625" style="0" customWidth="1"/>
    <col min="7172" max="7172" width="21.00390625" style="0" customWidth="1"/>
    <col min="7425" max="7425" width="12.00390625" style="0" customWidth="1"/>
    <col min="7426" max="7426" width="62.8515625" style="0" customWidth="1"/>
    <col min="7427" max="7427" width="16.140625" style="0" customWidth="1"/>
    <col min="7428" max="7428" width="21.00390625" style="0" customWidth="1"/>
    <col min="7681" max="7681" width="12.00390625" style="0" customWidth="1"/>
    <col min="7682" max="7682" width="62.8515625" style="0" customWidth="1"/>
    <col min="7683" max="7683" width="16.140625" style="0" customWidth="1"/>
    <col min="7684" max="7684" width="21.00390625" style="0" customWidth="1"/>
    <col min="7937" max="7937" width="12.00390625" style="0" customWidth="1"/>
    <col min="7938" max="7938" width="62.8515625" style="0" customWidth="1"/>
    <col min="7939" max="7939" width="16.140625" style="0" customWidth="1"/>
    <col min="7940" max="7940" width="21.00390625" style="0" customWidth="1"/>
    <col min="8193" max="8193" width="12.00390625" style="0" customWidth="1"/>
    <col min="8194" max="8194" width="62.8515625" style="0" customWidth="1"/>
    <col min="8195" max="8195" width="16.140625" style="0" customWidth="1"/>
    <col min="8196" max="8196" width="21.00390625" style="0" customWidth="1"/>
    <col min="8449" max="8449" width="12.00390625" style="0" customWidth="1"/>
    <col min="8450" max="8450" width="62.8515625" style="0" customWidth="1"/>
    <col min="8451" max="8451" width="16.140625" style="0" customWidth="1"/>
    <col min="8452" max="8452" width="21.00390625" style="0" customWidth="1"/>
    <col min="8705" max="8705" width="12.00390625" style="0" customWidth="1"/>
    <col min="8706" max="8706" width="62.8515625" style="0" customWidth="1"/>
    <col min="8707" max="8707" width="16.140625" style="0" customWidth="1"/>
    <col min="8708" max="8708" width="21.00390625" style="0" customWidth="1"/>
    <col min="8961" max="8961" width="12.00390625" style="0" customWidth="1"/>
    <col min="8962" max="8962" width="62.8515625" style="0" customWidth="1"/>
    <col min="8963" max="8963" width="16.140625" style="0" customWidth="1"/>
    <col min="8964" max="8964" width="21.00390625" style="0" customWidth="1"/>
    <col min="9217" max="9217" width="12.00390625" style="0" customWidth="1"/>
    <col min="9218" max="9218" width="62.8515625" style="0" customWidth="1"/>
    <col min="9219" max="9219" width="16.140625" style="0" customWidth="1"/>
    <col min="9220" max="9220" width="21.00390625" style="0" customWidth="1"/>
    <col min="9473" max="9473" width="12.00390625" style="0" customWidth="1"/>
    <col min="9474" max="9474" width="62.8515625" style="0" customWidth="1"/>
    <col min="9475" max="9475" width="16.140625" style="0" customWidth="1"/>
    <col min="9476" max="9476" width="21.00390625" style="0" customWidth="1"/>
    <col min="9729" max="9729" width="12.00390625" style="0" customWidth="1"/>
    <col min="9730" max="9730" width="62.8515625" style="0" customWidth="1"/>
    <col min="9731" max="9731" width="16.140625" style="0" customWidth="1"/>
    <col min="9732" max="9732" width="21.00390625" style="0" customWidth="1"/>
    <col min="9985" max="9985" width="12.00390625" style="0" customWidth="1"/>
    <col min="9986" max="9986" width="62.8515625" style="0" customWidth="1"/>
    <col min="9987" max="9987" width="16.140625" style="0" customWidth="1"/>
    <col min="9988" max="9988" width="21.00390625" style="0" customWidth="1"/>
    <col min="10241" max="10241" width="12.00390625" style="0" customWidth="1"/>
    <col min="10242" max="10242" width="62.8515625" style="0" customWidth="1"/>
    <col min="10243" max="10243" width="16.140625" style="0" customWidth="1"/>
    <col min="10244" max="10244" width="21.00390625" style="0" customWidth="1"/>
    <col min="10497" max="10497" width="12.00390625" style="0" customWidth="1"/>
    <col min="10498" max="10498" width="62.8515625" style="0" customWidth="1"/>
    <col min="10499" max="10499" width="16.140625" style="0" customWidth="1"/>
    <col min="10500" max="10500" width="21.00390625" style="0" customWidth="1"/>
    <col min="10753" max="10753" width="12.00390625" style="0" customWidth="1"/>
    <col min="10754" max="10754" width="62.8515625" style="0" customWidth="1"/>
    <col min="10755" max="10755" width="16.140625" style="0" customWidth="1"/>
    <col min="10756" max="10756" width="21.00390625" style="0" customWidth="1"/>
    <col min="11009" max="11009" width="12.00390625" style="0" customWidth="1"/>
    <col min="11010" max="11010" width="62.8515625" style="0" customWidth="1"/>
    <col min="11011" max="11011" width="16.140625" style="0" customWidth="1"/>
    <col min="11012" max="11012" width="21.00390625" style="0" customWidth="1"/>
    <col min="11265" max="11265" width="12.00390625" style="0" customWidth="1"/>
    <col min="11266" max="11266" width="62.8515625" style="0" customWidth="1"/>
    <col min="11267" max="11267" width="16.140625" style="0" customWidth="1"/>
    <col min="11268" max="11268" width="21.00390625" style="0" customWidth="1"/>
    <col min="11521" max="11521" width="12.00390625" style="0" customWidth="1"/>
    <col min="11522" max="11522" width="62.8515625" style="0" customWidth="1"/>
    <col min="11523" max="11523" width="16.140625" style="0" customWidth="1"/>
    <col min="11524" max="11524" width="21.00390625" style="0" customWidth="1"/>
    <col min="11777" max="11777" width="12.00390625" style="0" customWidth="1"/>
    <col min="11778" max="11778" width="62.8515625" style="0" customWidth="1"/>
    <col min="11779" max="11779" width="16.140625" style="0" customWidth="1"/>
    <col min="11780" max="11780" width="21.00390625" style="0" customWidth="1"/>
    <col min="12033" max="12033" width="12.00390625" style="0" customWidth="1"/>
    <col min="12034" max="12034" width="62.8515625" style="0" customWidth="1"/>
    <col min="12035" max="12035" width="16.140625" style="0" customWidth="1"/>
    <col min="12036" max="12036" width="21.00390625" style="0" customWidth="1"/>
    <col min="12289" max="12289" width="12.00390625" style="0" customWidth="1"/>
    <col min="12290" max="12290" width="62.8515625" style="0" customWidth="1"/>
    <col min="12291" max="12291" width="16.140625" style="0" customWidth="1"/>
    <col min="12292" max="12292" width="21.00390625" style="0" customWidth="1"/>
    <col min="12545" max="12545" width="12.00390625" style="0" customWidth="1"/>
    <col min="12546" max="12546" width="62.8515625" style="0" customWidth="1"/>
    <col min="12547" max="12547" width="16.140625" style="0" customWidth="1"/>
    <col min="12548" max="12548" width="21.00390625" style="0" customWidth="1"/>
    <col min="12801" max="12801" width="12.00390625" style="0" customWidth="1"/>
    <col min="12802" max="12802" width="62.8515625" style="0" customWidth="1"/>
    <col min="12803" max="12803" width="16.140625" style="0" customWidth="1"/>
    <col min="12804" max="12804" width="21.00390625" style="0" customWidth="1"/>
    <col min="13057" max="13057" width="12.00390625" style="0" customWidth="1"/>
    <col min="13058" max="13058" width="62.8515625" style="0" customWidth="1"/>
    <col min="13059" max="13059" width="16.140625" style="0" customWidth="1"/>
    <col min="13060" max="13060" width="21.00390625" style="0" customWidth="1"/>
    <col min="13313" max="13313" width="12.00390625" style="0" customWidth="1"/>
    <col min="13314" max="13314" width="62.8515625" style="0" customWidth="1"/>
    <col min="13315" max="13315" width="16.140625" style="0" customWidth="1"/>
    <col min="13316" max="13316" width="21.00390625" style="0" customWidth="1"/>
    <col min="13569" max="13569" width="12.00390625" style="0" customWidth="1"/>
    <col min="13570" max="13570" width="62.8515625" style="0" customWidth="1"/>
    <col min="13571" max="13571" width="16.140625" style="0" customWidth="1"/>
    <col min="13572" max="13572" width="21.00390625" style="0" customWidth="1"/>
    <col min="13825" max="13825" width="12.00390625" style="0" customWidth="1"/>
    <col min="13826" max="13826" width="62.8515625" style="0" customWidth="1"/>
    <col min="13827" max="13827" width="16.140625" style="0" customWidth="1"/>
    <col min="13828" max="13828" width="21.00390625" style="0" customWidth="1"/>
    <col min="14081" max="14081" width="12.00390625" style="0" customWidth="1"/>
    <col min="14082" max="14082" width="62.8515625" style="0" customWidth="1"/>
    <col min="14083" max="14083" width="16.140625" style="0" customWidth="1"/>
    <col min="14084" max="14084" width="21.00390625" style="0" customWidth="1"/>
    <col min="14337" max="14337" width="12.00390625" style="0" customWidth="1"/>
    <col min="14338" max="14338" width="62.8515625" style="0" customWidth="1"/>
    <col min="14339" max="14339" width="16.140625" style="0" customWidth="1"/>
    <col min="14340" max="14340" width="21.00390625" style="0" customWidth="1"/>
    <col min="14593" max="14593" width="12.00390625" style="0" customWidth="1"/>
    <col min="14594" max="14594" width="62.8515625" style="0" customWidth="1"/>
    <col min="14595" max="14595" width="16.140625" style="0" customWidth="1"/>
    <col min="14596" max="14596" width="21.00390625" style="0" customWidth="1"/>
    <col min="14849" max="14849" width="12.00390625" style="0" customWidth="1"/>
    <col min="14850" max="14850" width="62.8515625" style="0" customWidth="1"/>
    <col min="14851" max="14851" width="16.140625" style="0" customWidth="1"/>
    <col min="14852" max="14852" width="21.00390625" style="0" customWidth="1"/>
    <col min="15105" max="15105" width="12.00390625" style="0" customWidth="1"/>
    <col min="15106" max="15106" width="62.8515625" style="0" customWidth="1"/>
    <col min="15107" max="15107" width="16.140625" style="0" customWidth="1"/>
    <col min="15108" max="15108" width="21.00390625" style="0" customWidth="1"/>
    <col min="15361" max="15361" width="12.00390625" style="0" customWidth="1"/>
    <col min="15362" max="15362" width="62.8515625" style="0" customWidth="1"/>
    <col min="15363" max="15363" width="16.140625" style="0" customWidth="1"/>
    <col min="15364" max="15364" width="21.00390625" style="0" customWidth="1"/>
    <col min="15617" max="15617" width="12.00390625" style="0" customWidth="1"/>
    <col min="15618" max="15618" width="62.8515625" style="0" customWidth="1"/>
    <col min="15619" max="15619" width="16.140625" style="0" customWidth="1"/>
    <col min="15620" max="15620" width="21.00390625" style="0" customWidth="1"/>
    <col min="15873" max="15873" width="12.00390625" style="0" customWidth="1"/>
    <col min="15874" max="15874" width="62.8515625" style="0" customWidth="1"/>
    <col min="15875" max="15875" width="16.140625" style="0" customWidth="1"/>
    <col min="15876" max="15876" width="21.00390625" style="0" customWidth="1"/>
    <col min="16129" max="16129" width="12.00390625" style="0" customWidth="1"/>
    <col min="16130" max="16130" width="62.8515625" style="0" customWidth="1"/>
    <col min="16131" max="16131" width="16.140625" style="0" customWidth="1"/>
    <col min="16132" max="16132" width="21.00390625" style="0" customWidth="1"/>
  </cols>
  <sheetData>
    <row r="1" ht="12.75"/>
    <row r="2" ht="12.75"/>
    <row r="3" ht="12.75"/>
    <row r="4" ht="12.75"/>
    <row r="5" spans="1:4" ht="24.6">
      <c r="A5" s="346" t="s">
        <v>108</v>
      </c>
      <c r="B5" s="347"/>
      <c r="C5" s="347"/>
      <c r="D5" s="348"/>
    </row>
    <row r="6" spans="1:4" ht="12.75">
      <c r="A6" s="53"/>
      <c r="B6" s="53"/>
      <c r="C6" s="53"/>
      <c r="D6" s="53"/>
    </row>
    <row r="7" spans="1:4" ht="12.75">
      <c r="A7" s="54" t="s">
        <v>0</v>
      </c>
      <c r="B7" s="349" t="s">
        <v>109</v>
      </c>
      <c r="C7" s="350"/>
      <c r="D7" s="54" t="s">
        <v>110</v>
      </c>
    </row>
    <row r="8" spans="1:4" ht="12.75">
      <c r="A8" s="55"/>
      <c r="B8" s="56"/>
      <c r="C8" s="56"/>
      <c r="D8" s="57"/>
    </row>
    <row r="9" spans="1:4" ht="12.75">
      <c r="A9" s="58" t="s">
        <v>111</v>
      </c>
      <c r="B9" s="59" t="s">
        <v>112</v>
      </c>
      <c r="C9" s="59"/>
      <c r="D9" s="60"/>
    </row>
    <row r="10" spans="1:4" ht="12.75">
      <c r="A10" s="61"/>
      <c r="B10" s="59"/>
      <c r="C10" s="59"/>
      <c r="D10" s="60"/>
    </row>
    <row r="11" spans="1:4" ht="12.75">
      <c r="A11" s="58" t="s">
        <v>113</v>
      </c>
      <c r="B11" s="62" t="s">
        <v>114</v>
      </c>
      <c r="C11" s="62"/>
      <c r="D11" s="63">
        <f>ROUND(SUM(D13:D16),4)</f>
        <v>0.118</v>
      </c>
    </row>
    <row r="12" spans="1:4" ht="12.75">
      <c r="A12" s="61"/>
      <c r="B12" s="59"/>
      <c r="C12" s="59"/>
      <c r="D12" s="64"/>
    </row>
    <row r="13" spans="1:4" ht="12.75">
      <c r="A13" s="65" t="s">
        <v>115</v>
      </c>
      <c r="B13" s="66" t="s">
        <v>116</v>
      </c>
      <c r="C13" s="66"/>
      <c r="D13" s="67">
        <v>0.0207</v>
      </c>
    </row>
    <row r="14" spans="1:4" ht="12.75">
      <c r="A14" s="65" t="s">
        <v>117</v>
      </c>
      <c r="B14" s="68" t="s">
        <v>118</v>
      </c>
      <c r="C14" s="68"/>
      <c r="D14" s="67">
        <v>0.03</v>
      </c>
    </row>
    <row r="15" spans="1:4" ht="12.75">
      <c r="A15" s="65" t="s">
        <v>119</v>
      </c>
      <c r="B15" s="68" t="s">
        <v>120</v>
      </c>
      <c r="C15" s="68"/>
      <c r="D15" s="67">
        <v>0.0123</v>
      </c>
    </row>
    <row r="16" spans="1:4" ht="12.75">
      <c r="A16" s="65" t="s">
        <v>121</v>
      </c>
      <c r="B16" s="59" t="s">
        <v>122</v>
      </c>
      <c r="C16" s="59"/>
      <c r="D16" s="67">
        <v>0.055</v>
      </c>
    </row>
    <row r="17" spans="1:4" ht="12.75">
      <c r="A17" s="61"/>
      <c r="B17" s="68"/>
      <c r="C17" s="68"/>
      <c r="D17" s="64"/>
    </row>
    <row r="18" spans="1:4" ht="12.75">
      <c r="A18" s="61"/>
      <c r="B18" s="68"/>
      <c r="C18" s="68"/>
      <c r="D18" s="64"/>
    </row>
    <row r="19" spans="1:4" ht="12.75">
      <c r="A19" s="58" t="s">
        <v>123</v>
      </c>
      <c r="B19" s="59" t="s">
        <v>124</v>
      </c>
      <c r="C19" s="59"/>
      <c r="D19" s="64"/>
    </row>
    <row r="20" spans="1:4" ht="12.75">
      <c r="A20" s="61"/>
      <c r="B20" s="59"/>
      <c r="C20" s="59"/>
      <c r="D20" s="64"/>
    </row>
    <row r="21" spans="1:4" ht="12.75">
      <c r="A21" s="58" t="s">
        <v>125</v>
      </c>
      <c r="B21" s="62" t="s">
        <v>126</v>
      </c>
      <c r="C21" s="62"/>
      <c r="D21" s="69">
        <f>D23+D24+D25+D26</f>
        <v>0.1065</v>
      </c>
    </row>
    <row r="22" spans="1:4" ht="12.75">
      <c r="A22" s="61"/>
      <c r="B22" s="59"/>
      <c r="C22" s="59"/>
      <c r="D22" s="64"/>
    </row>
    <row r="23" spans="1:4" ht="12.75">
      <c r="A23" s="61"/>
      <c r="B23" s="59" t="s">
        <v>127</v>
      </c>
      <c r="C23" s="59"/>
      <c r="D23" s="67">
        <v>0.0065</v>
      </c>
    </row>
    <row r="24" spans="1:4" ht="12.75">
      <c r="A24" s="61"/>
      <c r="B24" s="59" t="s">
        <v>128</v>
      </c>
      <c r="C24" s="59"/>
      <c r="D24" s="70">
        <v>0.03</v>
      </c>
    </row>
    <row r="25" spans="1:4" ht="12.75">
      <c r="A25" s="61"/>
      <c r="B25" s="71" t="s">
        <v>37</v>
      </c>
      <c r="C25" s="71"/>
      <c r="D25" s="70">
        <v>0.05</v>
      </c>
    </row>
    <row r="26" spans="1:4" ht="12.75">
      <c r="A26" s="61"/>
      <c r="B26" s="59" t="s">
        <v>129</v>
      </c>
      <c r="C26" s="59"/>
      <c r="D26" s="70">
        <v>0.02</v>
      </c>
    </row>
    <row r="27" spans="1:6" ht="12.75">
      <c r="A27" s="58" t="s">
        <v>130</v>
      </c>
      <c r="B27" s="59" t="s">
        <v>131</v>
      </c>
      <c r="C27" s="59"/>
      <c r="D27" s="72">
        <f>ROUND(((1/(1-D21))*(1+D13)*(1+D14)*(1+D15)*(1+D16))-1,4)</f>
        <v>0.2566</v>
      </c>
      <c r="F27">
        <v>24.64</v>
      </c>
    </row>
    <row r="28" spans="1:6" ht="12.75">
      <c r="A28" s="73"/>
      <c r="B28" s="74"/>
      <c r="C28" s="74"/>
      <c r="D28" s="75"/>
      <c r="F28" s="212">
        <f>D27-F27</f>
        <v>-24.3834</v>
      </c>
    </row>
    <row r="30" spans="1:4" ht="12.75">
      <c r="A30" s="351"/>
      <c r="B30" s="351"/>
      <c r="C30" s="351"/>
      <c r="D30" s="351"/>
    </row>
  </sheetData>
  <mergeCells count="3">
    <mergeCell ref="A5:D5"/>
    <mergeCell ref="B7:C7"/>
    <mergeCell ref="A30:D30"/>
  </mergeCells>
  <printOptions horizontalCentered="1"/>
  <pageMargins left="0.5118110236220472" right="0.5118110236220472" top="1.1811023622047245" bottom="1.1811023622047245" header="0" footer="0"/>
  <pageSetup horizontalDpi="360" verticalDpi="36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D41"/>
  <sheetViews>
    <sheetView workbookViewId="0" topLeftCell="A1">
      <selection activeCell="F10" sqref="F10"/>
    </sheetView>
  </sheetViews>
  <sheetFormatPr defaultColWidth="9.140625" defaultRowHeight="12.75"/>
  <cols>
    <col min="1" max="1" width="7.7109375" style="0" bestFit="1" customWidth="1"/>
    <col min="2" max="2" width="67.7109375" style="0" customWidth="1"/>
    <col min="3" max="3" width="16.7109375" style="0" customWidth="1"/>
    <col min="4" max="4" width="16.28125" style="0" bestFit="1" customWidth="1"/>
    <col min="257" max="257" width="7.7109375" style="0" bestFit="1" customWidth="1"/>
    <col min="258" max="258" width="67.7109375" style="0" customWidth="1"/>
    <col min="259" max="259" width="16.7109375" style="0" customWidth="1"/>
    <col min="513" max="513" width="7.7109375" style="0" bestFit="1" customWidth="1"/>
    <col min="514" max="514" width="67.7109375" style="0" customWidth="1"/>
    <col min="515" max="515" width="16.7109375" style="0" customWidth="1"/>
    <col min="769" max="769" width="7.7109375" style="0" bestFit="1" customWidth="1"/>
    <col min="770" max="770" width="67.7109375" style="0" customWidth="1"/>
    <col min="771" max="771" width="16.7109375" style="0" customWidth="1"/>
    <col min="1025" max="1025" width="7.7109375" style="0" bestFit="1" customWidth="1"/>
    <col min="1026" max="1026" width="67.7109375" style="0" customWidth="1"/>
    <col min="1027" max="1027" width="16.7109375" style="0" customWidth="1"/>
    <col min="1281" max="1281" width="7.7109375" style="0" bestFit="1" customWidth="1"/>
    <col min="1282" max="1282" width="67.7109375" style="0" customWidth="1"/>
    <col min="1283" max="1283" width="16.7109375" style="0" customWidth="1"/>
    <col min="1537" max="1537" width="7.7109375" style="0" bestFit="1" customWidth="1"/>
    <col min="1538" max="1538" width="67.7109375" style="0" customWidth="1"/>
    <col min="1539" max="1539" width="16.7109375" style="0" customWidth="1"/>
    <col min="1793" max="1793" width="7.7109375" style="0" bestFit="1" customWidth="1"/>
    <col min="1794" max="1794" width="67.7109375" style="0" customWidth="1"/>
    <col min="1795" max="1795" width="16.7109375" style="0" customWidth="1"/>
    <col min="2049" max="2049" width="7.7109375" style="0" bestFit="1" customWidth="1"/>
    <col min="2050" max="2050" width="67.7109375" style="0" customWidth="1"/>
    <col min="2051" max="2051" width="16.7109375" style="0" customWidth="1"/>
    <col min="2305" max="2305" width="7.7109375" style="0" bestFit="1" customWidth="1"/>
    <col min="2306" max="2306" width="67.7109375" style="0" customWidth="1"/>
    <col min="2307" max="2307" width="16.7109375" style="0" customWidth="1"/>
    <col min="2561" max="2561" width="7.7109375" style="0" bestFit="1" customWidth="1"/>
    <col min="2562" max="2562" width="67.7109375" style="0" customWidth="1"/>
    <col min="2563" max="2563" width="16.7109375" style="0" customWidth="1"/>
    <col min="2817" max="2817" width="7.7109375" style="0" bestFit="1" customWidth="1"/>
    <col min="2818" max="2818" width="67.7109375" style="0" customWidth="1"/>
    <col min="2819" max="2819" width="16.7109375" style="0" customWidth="1"/>
    <col min="3073" max="3073" width="7.7109375" style="0" bestFit="1" customWidth="1"/>
    <col min="3074" max="3074" width="67.7109375" style="0" customWidth="1"/>
    <col min="3075" max="3075" width="16.7109375" style="0" customWidth="1"/>
    <col min="3329" max="3329" width="7.7109375" style="0" bestFit="1" customWidth="1"/>
    <col min="3330" max="3330" width="67.7109375" style="0" customWidth="1"/>
    <col min="3331" max="3331" width="16.7109375" style="0" customWidth="1"/>
    <col min="3585" max="3585" width="7.7109375" style="0" bestFit="1" customWidth="1"/>
    <col min="3586" max="3586" width="67.7109375" style="0" customWidth="1"/>
    <col min="3587" max="3587" width="16.7109375" style="0" customWidth="1"/>
    <col min="3841" max="3841" width="7.7109375" style="0" bestFit="1" customWidth="1"/>
    <col min="3842" max="3842" width="67.7109375" style="0" customWidth="1"/>
    <col min="3843" max="3843" width="16.7109375" style="0" customWidth="1"/>
    <col min="4097" max="4097" width="7.7109375" style="0" bestFit="1" customWidth="1"/>
    <col min="4098" max="4098" width="67.7109375" style="0" customWidth="1"/>
    <col min="4099" max="4099" width="16.7109375" style="0" customWidth="1"/>
    <col min="4353" max="4353" width="7.7109375" style="0" bestFit="1" customWidth="1"/>
    <col min="4354" max="4354" width="67.7109375" style="0" customWidth="1"/>
    <col min="4355" max="4355" width="16.7109375" style="0" customWidth="1"/>
    <col min="4609" max="4609" width="7.7109375" style="0" bestFit="1" customWidth="1"/>
    <col min="4610" max="4610" width="67.7109375" style="0" customWidth="1"/>
    <col min="4611" max="4611" width="16.7109375" style="0" customWidth="1"/>
    <col min="4865" max="4865" width="7.7109375" style="0" bestFit="1" customWidth="1"/>
    <col min="4866" max="4866" width="67.7109375" style="0" customWidth="1"/>
    <col min="4867" max="4867" width="16.7109375" style="0" customWidth="1"/>
    <col min="5121" max="5121" width="7.7109375" style="0" bestFit="1" customWidth="1"/>
    <col min="5122" max="5122" width="67.7109375" style="0" customWidth="1"/>
    <col min="5123" max="5123" width="16.7109375" style="0" customWidth="1"/>
    <col min="5377" max="5377" width="7.7109375" style="0" bestFit="1" customWidth="1"/>
    <col min="5378" max="5378" width="67.7109375" style="0" customWidth="1"/>
    <col min="5379" max="5379" width="16.7109375" style="0" customWidth="1"/>
    <col min="5633" max="5633" width="7.7109375" style="0" bestFit="1" customWidth="1"/>
    <col min="5634" max="5634" width="67.7109375" style="0" customWidth="1"/>
    <col min="5635" max="5635" width="16.7109375" style="0" customWidth="1"/>
    <col min="5889" max="5889" width="7.7109375" style="0" bestFit="1" customWidth="1"/>
    <col min="5890" max="5890" width="67.7109375" style="0" customWidth="1"/>
    <col min="5891" max="5891" width="16.7109375" style="0" customWidth="1"/>
    <col min="6145" max="6145" width="7.7109375" style="0" bestFit="1" customWidth="1"/>
    <col min="6146" max="6146" width="67.7109375" style="0" customWidth="1"/>
    <col min="6147" max="6147" width="16.7109375" style="0" customWidth="1"/>
    <col min="6401" max="6401" width="7.7109375" style="0" bestFit="1" customWidth="1"/>
    <col min="6402" max="6402" width="67.7109375" style="0" customWidth="1"/>
    <col min="6403" max="6403" width="16.7109375" style="0" customWidth="1"/>
    <col min="6657" max="6657" width="7.7109375" style="0" bestFit="1" customWidth="1"/>
    <col min="6658" max="6658" width="67.7109375" style="0" customWidth="1"/>
    <col min="6659" max="6659" width="16.7109375" style="0" customWidth="1"/>
    <col min="6913" max="6913" width="7.7109375" style="0" bestFit="1" customWidth="1"/>
    <col min="6914" max="6914" width="67.7109375" style="0" customWidth="1"/>
    <col min="6915" max="6915" width="16.7109375" style="0" customWidth="1"/>
    <col min="7169" max="7169" width="7.7109375" style="0" bestFit="1" customWidth="1"/>
    <col min="7170" max="7170" width="67.7109375" style="0" customWidth="1"/>
    <col min="7171" max="7171" width="16.7109375" style="0" customWidth="1"/>
    <col min="7425" max="7425" width="7.7109375" style="0" bestFit="1" customWidth="1"/>
    <col min="7426" max="7426" width="67.7109375" style="0" customWidth="1"/>
    <col min="7427" max="7427" width="16.7109375" style="0" customWidth="1"/>
    <col min="7681" max="7681" width="7.7109375" style="0" bestFit="1" customWidth="1"/>
    <col min="7682" max="7682" width="67.7109375" style="0" customWidth="1"/>
    <col min="7683" max="7683" width="16.7109375" style="0" customWidth="1"/>
    <col min="7937" max="7937" width="7.7109375" style="0" bestFit="1" customWidth="1"/>
    <col min="7938" max="7938" width="67.7109375" style="0" customWidth="1"/>
    <col min="7939" max="7939" width="16.7109375" style="0" customWidth="1"/>
    <col min="8193" max="8193" width="7.7109375" style="0" bestFit="1" customWidth="1"/>
    <col min="8194" max="8194" width="67.7109375" style="0" customWidth="1"/>
    <col min="8195" max="8195" width="16.7109375" style="0" customWidth="1"/>
    <col min="8449" max="8449" width="7.7109375" style="0" bestFit="1" customWidth="1"/>
    <col min="8450" max="8450" width="67.7109375" style="0" customWidth="1"/>
    <col min="8451" max="8451" width="16.7109375" style="0" customWidth="1"/>
    <col min="8705" max="8705" width="7.7109375" style="0" bestFit="1" customWidth="1"/>
    <col min="8706" max="8706" width="67.7109375" style="0" customWidth="1"/>
    <col min="8707" max="8707" width="16.7109375" style="0" customWidth="1"/>
    <col min="8961" max="8961" width="7.7109375" style="0" bestFit="1" customWidth="1"/>
    <col min="8962" max="8962" width="67.7109375" style="0" customWidth="1"/>
    <col min="8963" max="8963" width="16.7109375" style="0" customWidth="1"/>
    <col min="9217" max="9217" width="7.7109375" style="0" bestFit="1" customWidth="1"/>
    <col min="9218" max="9218" width="67.7109375" style="0" customWidth="1"/>
    <col min="9219" max="9219" width="16.7109375" style="0" customWidth="1"/>
    <col min="9473" max="9473" width="7.7109375" style="0" bestFit="1" customWidth="1"/>
    <col min="9474" max="9474" width="67.7109375" style="0" customWidth="1"/>
    <col min="9475" max="9475" width="16.7109375" style="0" customWidth="1"/>
    <col min="9729" max="9729" width="7.7109375" style="0" bestFit="1" customWidth="1"/>
    <col min="9730" max="9730" width="67.7109375" style="0" customWidth="1"/>
    <col min="9731" max="9731" width="16.7109375" style="0" customWidth="1"/>
    <col min="9985" max="9985" width="7.7109375" style="0" bestFit="1" customWidth="1"/>
    <col min="9986" max="9986" width="67.7109375" style="0" customWidth="1"/>
    <col min="9987" max="9987" width="16.7109375" style="0" customWidth="1"/>
    <col min="10241" max="10241" width="7.7109375" style="0" bestFit="1" customWidth="1"/>
    <col min="10242" max="10242" width="67.7109375" style="0" customWidth="1"/>
    <col min="10243" max="10243" width="16.7109375" style="0" customWidth="1"/>
    <col min="10497" max="10497" width="7.7109375" style="0" bestFit="1" customWidth="1"/>
    <col min="10498" max="10498" width="67.7109375" style="0" customWidth="1"/>
    <col min="10499" max="10499" width="16.7109375" style="0" customWidth="1"/>
    <col min="10753" max="10753" width="7.7109375" style="0" bestFit="1" customWidth="1"/>
    <col min="10754" max="10754" width="67.7109375" style="0" customWidth="1"/>
    <col min="10755" max="10755" width="16.7109375" style="0" customWidth="1"/>
    <col min="11009" max="11009" width="7.7109375" style="0" bestFit="1" customWidth="1"/>
    <col min="11010" max="11010" width="67.7109375" style="0" customWidth="1"/>
    <col min="11011" max="11011" width="16.7109375" style="0" customWidth="1"/>
    <col min="11265" max="11265" width="7.7109375" style="0" bestFit="1" customWidth="1"/>
    <col min="11266" max="11266" width="67.7109375" style="0" customWidth="1"/>
    <col min="11267" max="11267" width="16.7109375" style="0" customWidth="1"/>
    <col min="11521" max="11521" width="7.7109375" style="0" bestFit="1" customWidth="1"/>
    <col min="11522" max="11522" width="67.7109375" style="0" customWidth="1"/>
    <col min="11523" max="11523" width="16.7109375" style="0" customWidth="1"/>
    <col min="11777" max="11777" width="7.7109375" style="0" bestFit="1" customWidth="1"/>
    <col min="11778" max="11778" width="67.7109375" style="0" customWidth="1"/>
    <col min="11779" max="11779" width="16.7109375" style="0" customWidth="1"/>
    <col min="12033" max="12033" width="7.7109375" style="0" bestFit="1" customWidth="1"/>
    <col min="12034" max="12034" width="67.7109375" style="0" customWidth="1"/>
    <col min="12035" max="12035" width="16.7109375" style="0" customWidth="1"/>
    <col min="12289" max="12289" width="7.7109375" style="0" bestFit="1" customWidth="1"/>
    <col min="12290" max="12290" width="67.7109375" style="0" customWidth="1"/>
    <col min="12291" max="12291" width="16.7109375" style="0" customWidth="1"/>
    <col min="12545" max="12545" width="7.7109375" style="0" bestFit="1" customWidth="1"/>
    <col min="12546" max="12546" width="67.7109375" style="0" customWidth="1"/>
    <col min="12547" max="12547" width="16.7109375" style="0" customWidth="1"/>
    <col min="12801" max="12801" width="7.7109375" style="0" bestFit="1" customWidth="1"/>
    <col min="12802" max="12802" width="67.7109375" style="0" customWidth="1"/>
    <col min="12803" max="12803" width="16.7109375" style="0" customWidth="1"/>
    <col min="13057" max="13057" width="7.7109375" style="0" bestFit="1" customWidth="1"/>
    <col min="13058" max="13058" width="67.7109375" style="0" customWidth="1"/>
    <col min="13059" max="13059" width="16.7109375" style="0" customWidth="1"/>
    <col min="13313" max="13313" width="7.7109375" style="0" bestFit="1" customWidth="1"/>
    <col min="13314" max="13314" width="67.7109375" style="0" customWidth="1"/>
    <col min="13315" max="13315" width="16.7109375" style="0" customWidth="1"/>
    <col min="13569" max="13569" width="7.7109375" style="0" bestFit="1" customWidth="1"/>
    <col min="13570" max="13570" width="67.7109375" style="0" customWidth="1"/>
    <col min="13571" max="13571" width="16.7109375" style="0" customWidth="1"/>
    <col min="13825" max="13825" width="7.7109375" style="0" bestFit="1" customWidth="1"/>
    <col min="13826" max="13826" width="67.7109375" style="0" customWidth="1"/>
    <col min="13827" max="13827" width="16.7109375" style="0" customWidth="1"/>
    <col min="14081" max="14081" width="7.7109375" style="0" bestFit="1" customWidth="1"/>
    <col min="14082" max="14082" width="67.7109375" style="0" customWidth="1"/>
    <col min="14083" max="14083" width="16.7109375" style="0" customWidth="1"/>
    <col min="14337" max="14337" width="7.7109375" style="0" bestFit="1" customWidth="1"/>
    <col min="14338" max="14338" width="67.7109375" style="0" customWidth="1"/>
    <col min="14339" max="14339" width="16.7109375" style="0" customWidth="1"/>
    <col min="14593" max="14593" width="7.7109375" style="0" bestFit="1" customWidth="1"/>
    <col min="14594" max="14594" width="67.7109375" style="0" customWidth="1"/>
    <col min="14595" max="14595" width="16.7109375" style="0" customWidth="1"/>
    <col min="14849" max="14849" width="7.7109375" style="0" bestFit="1" customWidth="1"/>
    <col min="14850" max="14850" width="67.7109375" style="0" customWidth="1"/>
    <col min="14851" max="14851" width="16.7109375" style="0" customWidth="1"/>
    <col min="15105" max="15105" width="7.7109375" style="0" bestFit="1" customWidth="1"/>
    <col min="15106" max="15106" width="67.7109375" style="0" customWidth="1"/>
    <col min="15107" max="15107" width="16.7109375" style="0" customWidth="1"/>
    <col min="15361" max="15361" width="7.7109375" style="0" bestFit="1" customWidth="1"/>
    <col min="15362" max="15362" width="67.7109375" style="0" customWidth="1"/>
    <col min="15363" max="15363" width="16.7109375" style="0" customWidth="1"/>
    <col min="15617" max="15617" width="7.7109375" style="0" bestFit="1" customWidth="1"/>
    <col min="15618" max="15618" width="67.7109375" style="0" customWidth="1"/>
    <col min="15619" max="15619" width="16.7109375" style="0" customWidth="1"/>
    <col min="15873" max="15873" width="7.7109375" style="0" bestFit="1" customWidth="1"/>
    <col min="15874" max="15874" width="67.7109375" style="0" customWidth="1"/>
    <col min="15875" max="15875" width="16.7109375" style="0" customWidth="1"/>
    <col min="16129" max="16129" width="7.7109375" style="0" bestFit="1" customWidth="1"/>
    <col min="16130" max="16130" width="67.7109375" style="0" customWidth="1"/>
    <col min="16131" max="16131" width="16.7109375" style="0" customWidth="1"/>
  </cols>
  <sheetData>
    <row r="5" spans="1:4" ht="15.75" customHeight="1">
      <c r="A5" s="352" t="s">
        <v>38</v>
      </c>
      <c r="B5" s="352"/>
      <c r="C5" s="352"/>
      <c r="D5" s="352"/>
    </row>
    <row r="6" spans="1:4" ht="15" customHeight="1">
      <c r="A6" s="353" t="s">
        <v>39</v>
      </c>
      <c r="B6" s="353"/>
      <c r="C6" s="353"/>
      <c r="D6" s="353"/>
    </row>
    <row r="7" spans="1:4" ht="26.4">
      <c r="A7" s="35" t="s">
        <v>40</v>
      </c>
      <c r="B7" s="35" t="s">
        <v>41</v>
      </c>
      <c r="C7" s="36" t="s">
        <v>42</v>
      </c>
      <c r="D7" s="37" t="s">
        <v>43</v>
      </c>
    </row>
    <row r="8" spans="1:4" ht="14.4">
      <c r="A8" s="38" t="s">
        <v>44</v>
      </c>
      <c r="B8" s="39" t="s">
        <v>45</v>
      </c>
      <c r="C8" s="40">
        <v>0</v>
      </c>
      <c r="D8" s="40">
        <v>0</v>
      </c>
    </row>
    <row r="9" spans="1:4" ht="14.4">
      <c r="A9" s="38" t="s">
        <v>46</v>
      </c>
      <c r="B9" s="39" t="s">
        <v>47</v>
      </c>
      <c r="C9" s="40">
        <v>0.015</v>
      </c>
      <c r="D9" s="40">
        <v>0.015</v>
      </c>
    </row>
    <row r="10" spans="1:4" ht="14.4">
      <c r="A10" s="38" t="s">
        <v>48</v>
      </c>
      <c r="B10" s="39" t="s">
        <v>49</v>
      </c>
      <c r="C10" s="40">
        <v>0.01</v>
      </c>
      <c r="D10" s="40">
        <v>0.01</v>
      </c>
    </row>
    <row r="11" spans="1:4" ht="14.4">
      <c r="A11" s="38" t="s">
        <v>50</v>
      </c>
      <c r="B11" s="39" t="s">
        <v>51</v>
      </c>
      <c r="C11" s="40">
        <v>0.002</v>
      </c>
      <c r="D11" s="40">
        <v>0.002</v>
      </c>
    </row>
    <row r="12" spans="1:4" ht="14.4">
      <c r="A12" s="38" t="s">
        <v>52</v>
      </c>
      <c r="B12" s="39" t="s">
        <v>53</v>
      </c>
      <c r="C12" s="40">
        <v>0.006</v>
      </c>
      <c r="D12" s="40">
        <v>0.006</v>
      </c>
    </row>
    <row r="13" spans="1:4" ht="14.4">
      <c r="A13" s="38" t="s">
        <v>54</v>
      </c>
      <c r="B13" s="39" t="s">
        <v>55</v>
      </c>
      <c r="C13" s="40">
        <v>0.025</v>
      </c>
      <c r="D13" s="40">
        <v>0.025</v>
      </c>
    </row>
    <row r="14" spans="1:4" ht="14.4">
      <c r="A14" s="38" t="s">
        <v>56</v>
      </c>
      <c r="B14" s="39" t="s">
        <v>57</v>
      </c>
      <c r="C14" s="40">
        <v>0.03</v>
      </c>
      <c r="D14" s="40">
        <v>0.03</v>
      </c>
    </row>
    <row r="15" spans="1:4" ht="14.4">
      <c r="A15" s="38" t="s">
        <v>58</v>
      </c>
      <c r="B15" s="39" t="s">
        <v>59</v>
      </c>
      <c r="C15" s="40">
        <v>0.08</v>
      </c>
      <c r="D15" s="40">
        <v>0.08</v>
      </c>
    </row>
    <row r="16" spans="1:4" ht="14.4">
      <c r="A16" s="38" t="s">
        <v>60</v>
      </c>
      <c r="B16" s="39" t="s">
        <v>61</v>
      </c>
      <c r="C16" s="40">
        <v>0</v>
      </c>
      <c r="D16" s="40">
        <v>0</v>
      </c>
    </row>
    <row r="17" spans="1:4" ht="12.75">
      <c r="A17" s="35" t="s">
        <v>62</v>
      </c>
      <c r="B17" s="41" t="s">
        <v>63</v>
      </c>
      <c r="C17" s="42">
        <f>SUM(C8:C16)</f>
        <v>0.16799999999999998</v>
      </c>
      <c r="D17" s="42">
        <f>SUM(D8:D16)</f>
        <v>0.16799999999999998</v>
      </c>
    </row>
    <row r="18" spans="1:4" ht="14.4">
      <c r="A18" s="36"/>
      <c r="B18" s="43" t="s">
        <v>64</v>
      </c>
      <c r="C18" s="36"/>
      <c r="D18" s="37"/>
    </row>
    <row r="19" spans="1:4" ht="14.4">
      <c r="A19" s="38" t="s">
        <v>65</v>
      </c>
      <c r="B19" s="39" t="s">
        <v>66</v>
      </c>
      <c r="C19" s="40">
        <v>0.1809</v>
      </c>
      <c r="D19" s="44">
        <v>0</v>
      </c>
    </row>
    <row r="20" spans="1:4" ht="14.4">
      <c r="A20" s="38" t="s">
        <v>67</v>
      </c>
      <c r="B20" s="39" t="s">
        <v>68</v>
      </c>
      <c r="C20" s="40">
        <v>0.0434</v>
      </c>
      <c r="D20" s="44">
        <v>0</v>
      </c>
    </row>
    <row r="21" spans="1:4" ht="14.4">
      <c r="A21" s="38" t="s">
        <v>69</v>
      </c>
      <c r="B21" s="39" t="s">
        <v>70</v>
      </c>
      <c r="C21" s="40">
        <v>0.0092</v>
      </c>
      <c r="D21" s="44">
        <v>0.0069</v>
      </c>
    </row>
    <row r="22" spans="1:4" ht="14.4">
      <c r="A22" s="38" t="s">
        <v>71</v>
      </c>
      <c r="B22" s="39" t="s">
        <v>72</v>
      </c>
      <c r="C22" s="40">
        <v>0.1102</v>
      </c>
      <c r="D22" s="44">
        <v>0.0833</v>
      </c>
    </row>
    <row r="23" spans="1:4" ht="14.4">
      <c r="A23" s="38" t="s">
        <v>73</v>
      </c>
      <c r="B23" s="39" t="s">
        <v>74</v>
      </c>
      <c r="C23" s="40">
        <v>0.0008</v>
      </c>
      <c r="D23" s="44">
        <v>0.0006</v>
      </c>
    </row>
    <row r="24" spans="1:4" ht="14.4">
      <c r="A24" s="38" t="s">
        <v>75</v>
      </c>
      <c r="B24" s="39" t="s">
        <v>76</v>
      </c>
      <c r="C24" s="40">
        <v>0.0073</v>
      </c>
      <c r="D24" s="44">
        <v>0.0056</v>
      </c>
    </row>
    <row r="25" spans="1:4" ht="14.4">
      <c r="A25" s="38" t="s">
        <v>77</v>
      </c>
      <c r="B25" s="39" t="s">
        <v>78</v>
      </c>
      <c r="C25" s="40">
        <v>0.0228</v>
      </c>
      <c r="D25" s="44">
        <v>0</v>
      </c>
    </row>
    <row r="26" spans="1:4" ht="14.4">
      <c r="A26" s="38" t="s">
        <v>79</v>
      </c>
      <c r="B26" s="39" t="s">
        <v>80</v>
      </c>
      <c r="C26" s="40">
        <v>0.0012</v>
      </c>
      <c r="D26" s="44">
        <v>0.0009</v>
      </c>
    </row>
    <row r="27" spans="1:4" ht="14.4">
      <c r="A27" s="38" t="s">
        <v>81</v>
      </c>
      <c r="B27" s="39" t="s">
        <v>82</v>
      </c>
      <c r="C27" s="40">
        <v>0.1</v>
      </c>
      <c r="D27" s="44">
        <v>0.0757</v>
      </c>
    </row>
    <row r="28" spans="1:4" ht="14.4">
      <c r="A28" s="38" t="s">
        <v>83</v>
      </c>
      <c r="B28" s="39" t="s">
        <v>84</v>
      </c>
      <c r="C28" s="40">
        <v>0.0003</v>
      </c>
      <c r="D28" s="44">
        <v>0.0002</v>
      </c>
    </row>
    <row r="29" spans="1:4" ht="12.75">
      <c r="A29" s="35" t="s">
        <v>85</v>
      </c>
      <c r="B29" s="45" t="s">
        <v>86</v>
      </c>
      <c r="C29" s="42">
        <v>0.4762</v>
      </c>
      <c r="D29" s="42">
        <f>SUM(D20:D28)</f>
        <v>0.1732</v>
      </c>
    </row>
    <row r="30" spans="1:4" ht="14.4">
      <c r="A30" s="36"/>
      <c r="B30" s="43" t="s">
        <v>87</v>
      </c>
      <c r="C30" s="36"/>
      <c r="D30" s="37"/>
    </row>
    <row r="31" spans="1:4" ht="14.4">
      <c r="A31" s="38" t="s">
        <v>88</v>
      </c>
      <c r="B31" s="39" t="s">
        <v>89</v>
      </c>
      <c r="C31" s="40">
        <v>0.0653</v>
      </c>
      <c r="D31" s="40">
        <v>0.0494</v>
      </c>
    </row>
    <row r="32" spans="1:4" ht="14.4">
      <c r="A32" s="38" t="s">
        <v>90</v>
      </c>
      <c r="B32" s="39" t="s">
        <v>91</v>
      </c>
      <c r="C32" s="40">
        <v>0.0015</v>
      </c>
      <c r="D32" s="40">
        <v>0.0012</v>
      </c>
    </row>
    <row r="33" spans="1:4" ht="14.4">
      <c r="A33" s="38" t="s">
        <v>92</v>
      </c>
      <c r="B33" s="39" t="s">
        <v>93</v>
      </c>
      <c r="C33" s="40">
        <v>0.044</v>
      </c>
      <c r="D33" s="40">
        <v>0.0333</v>
      </c>
    </row>
    <row r="34" spans="1:4" ht="14.4">
      <c r="A34" s="38" t="s">
        <v>94</v>
      </c>
      <c r="B34" s="39" t="s">
        <v>95</v>
      </c>
      <c r="C34" s="40">
        <v>0.0523</v>
      </c>
      <c r="D34" s="40">
        <v>0.0396</v>
      </c>
    </row>
    <row r="35" spans="1:4" ht="14.4">
      <c r="A35" s="38" t="s">
        <v>96</v>
      </c>
      <c r="B35" s="39" t="s">
        <v>97</v>
      </c>
      <c r="C35" s="40">
        <v>0.0055</v>
      </c>
      <c r="D35" s="40">
        <v>0.0042</v>
      </c>
    </row>
    <row r="36" spans="1:4" ht="26.4">
      <c r="A36" s="35" t="s">
        <v>98</v>
      </c>
      <c r="B36" s="46" t="s">
        <v>99</v>
      </c>
      <c r="C36" s="42">
        <f>SUM(C31:C35)</f>
        <v>0.1686</v>
      </c>
      <c r="D36" s="42">
        <f>SUM(D31:D35)</f>
        <v>0.1277</v>
      </c>
    </row>
    <row r="37" spans="1:4" ht="14.4">
      <c r="A37" s="36"/>
      <c r="B37" s="43" t="s">
        <v>100</v>
      </c>
      <c r="C37" s="36"/>
      <c r="D37" s="37"/>
    </row>
    <row r="38" spans="1:4" ht="14.4">
      <c r="A38" s="38" t="s">
        <v>101</v>
      </c>
      <c r="B38" s="39" t="s">
        <v>102</v>
      </c>
      <c r="C38" s="40">
        <v>0.08</v>
      </c>
      <c r="D38" s="40">
        <v>0.0291</v>
      </c>
    </row>
    <row r="39" spans="1:4" ht="26.4">
      <c r="A39" s="47" t="s">
        <v>103</v>
      </c>
      <c r="B39" s="48" t="s">
        <v>104</v>
      </c>
      <c r="C39" s="49">
        <v>0.0055</v>
      </c>
      <c r="D39" s="49">
        <v>0.0042</v>
      </c>
    </row>
    <row r="40" spans="1:4" ht="12.75">
      <c r="A40" s="35" t="s">
        <v>105</v>
      </c>
      <c r="B40" s="50" t="s">
        <v>106</v>
      </c>
      <c r="C40" s="42">
        <f>SUM(C38:C39)</f>
        <v>0.0855</v>
      </c>
      <c r="D40" s="42">
        <f>SUM(D38:D39)</f>
        <v>0.0333</v>
      </c>
    </row>
    <row r="41" spans="1:4" ht="13.8">
      <c r="A41" s="36"/>
      <c r="B41" s="51" t="s">
        <v>107</v>
      </c>
      <c r="C41" s="52">
        <f>C40+C36+C29+C17</f>
        <v>0.8982999999999999</v>
      </c>
      <c r="D41" s="52">
        <f>D40+D36+D29+D17</f>
        <v>0.5022</v>
      </c>
    </row>
  </sheetData>
  <mergeCells count="2">
    <mergeCell ref="A5:D5"/>
    <mergeCell ref="A6:D6"/>
  </mergeCells>
  <printOptions horizontalCentered="1"/>
  <pageMargins left="0.5118110236220472" right="0.5118110236220472" top="1.1811023622047245" bottom="1.1811023622047245" header="0" footer="0"/>
  <pageSetup horizontalDpi="360" verticalDpi="36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Camilla Matias</cp:lastModifiedBy>
  <cp:lastPrinted>2021-06-15T11:58:51Z</cp:lastPrinted>
  <dcterms:created xsi:type="dcterms:W3CDTF">2005-05-06T14:48:20Z</dcterms:created>
  <dcterms:modified xsi:type="dcterms:W3CDTF">2021-06-15T12:19:51Z</dcterms:modified>
  <cp:category/>
  <cp:version/>
  <cp:contentType/>
  <cp:contentStatus/>
</cp:coreProperties>
</file>