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65416" yWindow="65476" windowWidth="19440" windowHeight="11700" tabRatio="764" activeTab="1"/>
  </bookViews>
  <sheets>
    <sheet name="RESUMO" sheetId="14" r:id="rId1"/>
    <sheet name="PLANILHA C DES" sheetId="4" r:id="rId2"/>
    <sheet name="MEMÓRIA DE CÁLCULO" sheetId="16" r:id="rId3"/>
    <sheet name="COMPOSIÇÃO C DES (3)" sheetId="17" r:id="rId4"/>
    <sheet name="BDI" sheetId="19" r:id="rId5"/>
    <sheet name="CRONOG" sheetId="9" r:id="rId6"/>
  </sheets>
  <externalReferences>
    <externalReference r:id="rId9"/>
    <externalReference r:id="rId10"/>
    <externalReference r:id="rId11"/>
  </externalReferences>
  <definedNames>
    <definedName name="a" localSheetId="4">#REF!</definedName>
    <definedName name="a" localSheetId="3">#REF!</definedName>
    <definedName name="a" localSheetId="5">#REF!</definedName>
    <definedName name="a">#REF!</definedName>
    <definedName name="AREA" localSheetId="3">#REF!</definedName>
    <definedName name="AREA" localSheetId="5">#REF!</definedName>
    <definedName name="AREA">#REF!</definedName>
    <definedName name="_xlnm.Print_Area" localSheetId="3">'COMPOSIÇÃO C DES (3)'!$A$1:$H$43</definedName>
    <definedName name="_xlnm.Print_Area" localSheetId="5">'CRONOG'!$A$1:$N$34</definedName>
    <definedName name="_xlnm.Print_Area" localSheetId="2">'MEMÓRIA DE CÁLCULO'!$A$1:$J$403</definedName>
    <definedName name="_xlnm.Print_Area" localSheetId="1">'PLANILHA C DES'!$A$1:$I$64</definedName>
    <definedName name="_xlnm.Print_Area" localSheetId="0">'RESUMO'!$A$1:$D$12</definedName>
    <definedName name="BDI" localSheetId="4">#REF!</definedName>
    <definedName name="BDI" localSheetId="3">#REF!</definedName>
    <definedName name="BDI" localSheetId="5">#REF!</definedName>
    <definedName name="BDI">#REF!</definedName>
    <definedName name="BDIA">#REF!</definedName>
    <definedName name="e" localSheetId="3">#REF!</definedName>
    <definedName name="e" localSheetId="5">#REF!</definedName>
    <definedName name="e">#REF!</definedName>
    <definedName name="Excel_BuiltIn_Print_Titles_2" localSheetId="3">#REF!</definedName>
    <definedName name="Excel_BuiltIn_Print_Titles_2" localSheetId="5">#REF!</definedName>
    <definedName name="Excel_BuiltIn_Print_Titles_2">#REF!</definedName>
    <definedName name="Fábio" localSheetId="3">#REF!</definedName>
    <definedName name="Fábio">#REF!</definedName>
    <definedName name="I" localSheetId="3">#REF!</definedName>
    <definedName name="I">#REF!</definedName>
    <definedName name="mme">'[1]SIIG'!$A$14:$E$5828</definedName>
    <definedName name="P.1" localSheetId="4">#REF!</definedName>
    <definedName name="P.1" localSheetId="3">#REF!</definedName>
    <definedName name="P.1" localSheetId="5">#REF!</definedName>
    <definedName name="P.1">#REF!</definedName>
    <definedName name="P.10" localSheetId="3">#REF!</definedName>
    <definedName name="P.10" localSheetId="5">#REF!</definedName>
    <definedName name="P.10">#REF!</definedName>
    <definedName name="P.11" localSheetId="3">#REF!</definedName>
    <definedName name="P.11" localSheetId="5">#REF!</definedName>
    <definedName name="P.11">#REF!</definedName>
    <definedName name="P.1111111111111111111">#REF!</definedName>
    <definedName name="P.12" localSheetId="3">#REF!</definedName>
    <definedName name="P.12">#REF!</definedName>
    <definedName name="P.13" localSheetId="3">#REF!</definedName>
    <definedName name="P.13">#REF!</definedName>
    <definedName name="P.14" localSheetId="3">#REF!</definedName>
    <definedName name="P.14">#REF!</definedName>
    <definedName name="P.15" localSheetId="3">#REF!</definedName>
    <definedName name="P.15">#REF!</definedName>
    <definedName name="P.2" localSheetId="3">#REF!</definedName>
    <definedName name="P.2">#REF!</definedName>
    <definedName name="P.3" localSheetId="3">#REF!</definedName>
    <definedName name="P.3">#REF!</definedName>
    <definedName name="P.4" localSheetId="3">#REF!</definedName>
    <definedName name="P.4">#REF!</definedName>
    <definedName name="P.5" localSheetId="3">#REF!</definedName>
    <definedName name="P.5">#REF!</definedName>
    <definedName name="P.6" localSheetId="3">#REF!</definedName>
    <definedName name="P.6">#REF!</definedName>
    <definedName name="P.7" localSheetId="3">#REF!</definedName>
    <definedName name="P.7">#REF!</definedName>
    <definedName name="P.8" localSheetId="3">#REF!</definedName>
    <definedName name="P.8">#REF!</definedName>
    <definedName name="P.9" localSheetId="3">#REF!</definedName>
    <definedName name="P.9">#REF!</definedName>
    <definedName name="PP1.1" localSheetId="3">#REF!</definedName>
    <definedName name="PP1.1">#REF!</definedName>
    <definedName name="PP1.10" localSheetId="3">#REF!</definedName>
    <definedName name="PP1.10">#REF!</definedName>
    <definedName name="PP1.11" localSheetId="3">#REF!</definedName>
    <definedName name="PP1.11">#REF!</definedName>
    <definedName name="PP1.12" localSheetId="3">#REF!</definedName>
    <definedName name="PP1.12">#REF!</definedName>
    <definedName name="PP1.13" localSheetId="3">#REF!</definedName>
    <definedName name="PP1.13">#REF!</definedName>
    <definedName name="PP1.14" localSheetId="3">#REF!</definedName>
    <definedName name="PP1.14">#REF!</definedName>
    <definedName name="PP1.15" localSheetId="3">#REF!</definedName>
    <definedName name="PP1.15">#REF!</definedName>
    <definedName name="PP1.2" localSheetId="3">#REF!</definedName>
    <definedName name="PP1.2">#REF!</definedName>
    <definedName name="PP1.3" localSheetId="3">#REF!</definedName>
    <definedName name="PP1.3">#REF!</definedName>
    <definedName name="PP1.4" localSheetId="3">#REF!</definedName>
    <definedName name="PP1.4">#REF!</definedName>
    <definedName name="PP1.5" localSheetId="3">#REF!</definedName>
    <definedName name="PP1.5">#REF!</definedName>
    <definedName name="PP1.6" localSheetId="3">#REF!</definedName>
    <definedName name="PP1.6">#REF!</definedName>
    <definedName name="PP1.7" localSheetId="3">#REF!</definedName>
    <definedName name="PP1.7">#REF!</definedName>
    <definedName name="PP1.8" localSheetId="3">#REF!</definedName>
    <definedName name="PP1.8">#REF!</definedName>
    <definedName name="PP1.9" localSheetId="3">#REF!</definedName>
    <definedName name="PP1.9">#REF!</definedName>
    <definedName name="T.1" localSheetId="3">#REF!</definedName>
    <definedName name="T.1">#REF!</definedName>
    <definedName name="T.10" localSheetId="3">#REF!</definedName>
    <definedName name="T.10">#REF!</definedName>
    <definedName name="T.11" localSheetId="3">#REF!</definedName>
    <definedName name="T.11">#REF!</definedName>
    <definedName name="T.12" localSheetId="3">#REF!</definedName>
    <definedName name="T.12">#REF!</definedName>
    <definedName name="T.13" localSheetId="3">#REF!</definedName>
    <definedName name="T.13">#REF!</definedName>
    <definedName name="T.14" localSheetId="3">#REF!</definedName>
    <definedName name="T.14">#REF!</definedName>
    <definedName name="T.15" localSheetId="3">#REF!</definedName>
    <definedName name="T.15">#REF!</definedName>
    <definedName name="T.2" localSheetId="3">#REF!</definedName>
    <definedName name="T.2">#REF!</definedName>
    <definedName name="T.3" localSheetId="3">#REF!</definedName>
    <definedName name="T.3">#REF!</definedName>
    <definedName name="T.4" localSheetId="3">#REF!</definedName>
    <definedName name="T.4">#REF!</definedName>
    <definedName name="T.5" localSheetId="3">#REF!</definedName>
    <definedName name="T.5">#REF!</definedName>
    <definedName name="T.6" localSheetId="3">#REF!</definedName>
    <definedName name="T.6">#REF!</definedName>
    <definedName name="T.7" localSheetId="3">#REF!</definedName>
    <definedName name="T.7">#REF!</definedName>
    <definedName name="T.8" localSheetId="3">#REF!</definedName>
    <definedName name="T.8">#REF!</definedName>
    <definedName name="T.9" localSheetId="3">#REF!</definedName>
    <definedName name="T.9">#REF!</definedName>
    <definedName name="TOT.P" localSheetId="4">#REF!</definedName>
    <definedName name="TOT.P" localSheetId="3">#REF!</definedName>
    <definedName name="TOT.P">#REF!</definedName>
    <definedName name="TOT1.P" localSheetId="3">#REF!</definedName>
    <definedName name="TOT1.P">#REF!</definedName>
    <definedName name="TT.1" localSheetId="3">#REF!</definedName>
    <definedName name="TT.1">#REF!</definedName>
    <definedName name="TT.10" localSheetId="3">#REF!</definedName>
    <definedName name="TT.10">#REF!</definedName>
    <definedName name="TT.11" localSheetId="3">#REF!</definedName>
    <definedName name="TT.11">#REF!</definedName>
    <definedName name="TT.12" localSheetId="3">#REF!</definedName>
    <definedName name="TT.12">#REF!</definedName>
    <definedName name="TT.13" localSheetId="3">#REF!</definedName>
    <definedName name="TT.13">#REF!</definedName>
    <definedName name="TT.14" localSheetId="3">#REF!</definedName>
    <definedName name="TT.14">#REF!</definedName>
    <definedName name="TT.15" localSheetId="3">#REF!</definedName>
    <definedName name="TT.15">#REF!</definedName>
    <definedName name="TT.2" localSheetId="3">#REF!</definedName>
    <definedName name="TT.2">#REF!</definedName>
    <definedName name="TT.3" localSheetId="3">#REF!</definedName>
    <definedName name="TT.3">#REF!</definedName>
    <definedName name="TT.4" localSheetId="3">#REF!</definedName>
    <definedName name="TT.4">#REF!</definedName>
    <definedName name="TT.5" localSheetId="3">#REF!</definedName>
    <definedName name="TT.5">#REF!</definedName>
    <definedName name="TT.6" localSheetId="3">#REF!</definedName>
    <definedName name="TT.6">#REF!</definedName>
    <definedName name="TT.7" localSheetId="3">#REF!</definedName>
    <definedName name="TT.7">#REF!</definedName>
    <definedName name="TT.8" localSheetId="3">#REF!</definedName>
    <definedName name="TT.8">#REF!</definedName>
    <definedName name="TT.9" localSheetId="3">#REF!</definedName>
    <definedName name="TT.9">#REF!</definedName>
    <definedName name="_xlnm.Print_Titles" localSheetId="1">'PLANILHA C DES'!$1:$13</definedName>
    <definedName name="_xlnm.Print_Titles" localSheetId="2">'MEMÓRIA DE CÁLCULO'!$1:$5</definedName>
  </definedNames>
  <calcPr calcId="124519" fullPrecision="0"/>
</workbook>
</file>

<file path=xl/sharedStrings.xml><?xml version="1.0" encoding="utf-8"?>
<sst xmlns="http://schemas.openxmlformats.org/spreadsheetml/2006/main" count="859" uniqueCount="421">
  <si>
    <t>ITEM</t>
  </si>
  <si>
    <t>DISCRIMINAÇÃO DOS SERVIÇOS</t>
  </si>
  <si>
    <t>TOTAL</t>
  </si>
  <si>
    <t xml:space="preserve">1.0 </t>
  </si>
  <si>
    <t>2.0</t>
  </si>
  <si>
    <t>3.0</t>
  </si>
  <si>
    <t>4.0</t>
  </si>
  <si>
    <t>PREFEITURA MUNICIPAL DE VERDEJANTE</t>
  </si>
  <si>
    <t>AGENTE PROMOTOR:</t>
  </si>
  <si>
    <t>BDI</t>
  </si>
  <si>
    <t>PLANILHA BASE</t>
  </si>
  <si>
    <t>VALOR DA OBRA</t>
  </si>
  <si>
    <t>obs: Onde existe IG são preços já inseridos em planilha, sem a necessidade de alteração. Caso altere, modificar apenas onde existe NOVO (Evita o trabalho de repetir preços)</t>
  </si>
  <si>
    <t>ENDEREÇO:</t>
  </si>
  <si>
    <t xml:space="preserve">PLANILHA ORÇAMENTÁRIA </t>
  </si>
  <si>
    <t xml:space="preserve">BDI </t>
  </si>
  <si>
    <t>FONTE</t>
  </si>
  <si>
    <t>CÓDIGO</t>
  </si>
  <si>
    <t>UNID.</t>
  </si>
  <si>
    <t>QUANT.</t>
  </si>
  <si>
    <t>VALOR UNITÁRIO (R$)</t>
  </si>
  <si>
    <t>VALOR UNITÁRIO C/ BDI (R$)</t>
  </si>
  <si>
    <t>VALOR TOTAL C/ BDI (R$)</t>
  </si>
  <si>
    <t>1.0</t>
  </si>
  <si>
    <t>INSTALAÇÃO DE OBRA</t>
  </si>
  <si>
    <t>1.1</t>
  </si>
  <si>
    <t>UN</t>
  </si>
  <si>
    <t>COMPOSIÇÃO</t>
  </si>
  <si>
    <t>CP-I</t>
  </si>
  <si>
    <t>PLACA DE OBRA EM CHAPA DE ACO GALVANIZADO</t>
  </si>
  <si>
    <t>m²</t>
  </si>
  <si>
    <t>SINAPI</t>
  </si>
  <si>
    <t>H</t>
  </si>
  <si>
    <t>2.1</t>
  </si>
  <si>
    <t>2.2</t>
  </si>
  <si>
    <t>M2</t>
  </si>
  <si>
    <t>KG</t>
  </si>
  <si>
    <t>M3</t>
  </si>
  <si>
    <t>3.1</t>
  </si>
  <si>
    <t>UND</t>
  </si>
  <si>
    <t>M</t>
  </si>
  <si>
    <t>SEINFRA</t>
  </si>
  <si>
    <t>4.1</t>
  </si>
  <si>
    <t>TOTAL GERAL</t>
  </si>
  <si>
    <t xml:space="preserve">IMPORTA A PLANILHA O VALOR DE:  </t>
  </si>
  <si>
    <t>Obra:</t>
  </si>
  <si>
    <t>Data:</t>
  </si>
  <si>
    <t>Local:</t>
  </si>
  <si>
    <t>MEMÓRIA DE CÁLCULO</t>
  </si>
  <si>
    <t>DESCRIÇÃO DO SERVIÇO P/ AMBIENTE</t>
  </si>
  <si>
    <t>unid.</t>
  </si>
  <si>
    <t>compr.</t>
  </si>
  <si>
    <t>largura</t>
  </si>
  <si>
    <t>prof. / alt.</t>
  </si>
  <si>
    <t>taxa</t>
  </si>
  <si>
    <t>área</t>
  </si>
  <si>
    <t>Un</t>
  </si>
  <si>
    <t>OK</t>
  </si>
  <si>
    <t>COMPOSIÇÃO DE PREÇOS C/ DESONERAÇÃO</t>
  </si>
  <si>
    <t>Empreendimento:</t>
  </si>
  <si>
    <t>Localização:</t>
  </si>
  <si>
    <t xml:space="preserve">Responsável Técnico/ CREA: </t>
  </si>
  <si>
    <t>DGILSON FERREIRA GONDIM - CREA -PE 1817136593</t>
  </si>
  <si>
    <t>Agente promotor:</t>
  </si>
  <si>
    <t>PREFEITURA MUNICIPAL DE VERDEJANTE - PE</t>
  </si>
  <si>
    <t xml:space="preserve">DISCRIMINAÇÃO DOS SERVIÇOS            </t>
  </si>
  <si>
    <t>M²</t>
  </si>
  <si>
    <t>REFERÊNCIA:</t>
  </si>
  <si>
    <t>SINAPI 12/2019 E SINAPI 05/2020</t>
  </si>
  <si>
    <t xml:space="preserve">CÓDIGO </t>
  </si>
  <si>
    <t xml:space="preserve">DISCRIMINAÇÃO DA COMPOSIÇÃO         </t>
  </si>
  <si>
    <t>CUSTO UNITÁRIO (R$)</t>
  </si>
  <si>
    <t>CUSTO TOTAL (R$)</t>
  </si>
  <si>
    <t>C02</t>
  </si>
  <si>
    <t>TABELA</t>
  </si>
  <si>
    <t>RAMPA DE ACESSIBILIDADE (1,20X4,40M)</t>
  </si>
  <si>
    <t>SARRAFO DE MADEIRA NAO APARELHADA *2,5 X 7* CM, MACARANDUBA, ANGELIM OU EQUIVALENTE DA REGIAO</t>
  </si>
  <si>
    <t>PONTALETE DE MADEIRA NAO APARELHADA *7,5 X 7,5* CM (3 X 3 ") PINUS, MISTA OU EQUIVALENTE DA REGIAO</t>
  </si>
  <si>
    <t>PLACA DE OBRA (PARA CONSTRUCAO CIVIL) EM CHAPA GALVANIZADA *N. 22*, ADESIVADA, DE *2,0 X 1,125* M</t>
  </si>
  <si>
    <t>PREGO DE ACO POLIDO COM CABECA 18 X 30 (2 3/4 X 10)</t>
  </si>
  <si>
    <t>SERVENTE COM ENCARGOS COMPLEMENTARES</t>
  </si>
  <si>
    <t>CARPINTEIRO DE FORMAS COM ENCARGOS COMPLEMENTARES</t>
  </si>
  <si>
    <t>CONCRETO MAGRO PARA LASTRO, TRAÇO 1:4,5:4,5 (CIMENTO/ AREIA MÉDIA/ BRITA 1) - PREPARO MECÂNICO COM BETONEIRA 400 L. AF_07/2016</t>
  </si>
  <si>
    <t xml:space="preserve">TOTAL GERAL  S/BDI </t>
  </si>
  <si>
    <t>CP-VI</t>
  </si>
  <si>
    <t>LIMPEZA FINAL DA OBRA</t>
  </si>
  <si>
    <t>SINAPI 03/2020</t>
  </si>
  <si>
    <t>ACIDO MURIATICO, DILUICAO 10% A 12% PARA USO EM LIMPEZA</t>
  </si>
  <si>
    <t>L</t>
  </si>
  <si>
    <t>0,0500000</t>
  </si>
  <si>
    <t>0,1400000</t>
  </si>
  <si>
    <t>PLANILHA DE COMPOSIÇÃO DE BDI</t>
  </si>
  <si>
    <t>DATA:</t>
  </si>
  <si>
    <t>DESPESAS INDIRETAS</t>
  </si>
  <si>
    <t>CÁLCULO DO BDI</t>
  </si>
  <si>
    <t>AC</t>
  </si>
  <si>
    <t>=</t>
  </si>
  <si>
    <t>(1 + AC)</t>
  </si>
  <si>
    <t>x</t>
  </si>
  <si>
    <t>(1 + R)</t>
  </si>
  <si>
    <t>(1 + SG)</t>
  </si>
  <si>
    <t>(1 + L)</t>
  </si>
  <si>
    <t>(1 + DF)</t>
  </si>
  <si>
    <t>-</t>
  </si>
  <si>
    <t>(1 - I)</t>
  </si>
  <si>
    <t>R</t>
  </si>
  <si>
    <t>DF</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</si>
  <si>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</si>
  <si>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</si>
  <si>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</si>
  <si>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 xml:space="preserve">Cronograma Físico-Financeiro </t>
  </si>
  <si>
    <t>Agente promotor/executor</t>
  </si>
  <si>
    <t>Prefeitura Municipal de Verdejante</t>
  </si>
  <si>
    <t>Nome do empreendimento</t>
  </si>
  <si>
    <t>Item</t>
  </si>
  <si>
    <t>Discriminação dos serviços</t>
  </si>
  <si>
    <t>Peso (%)</t>
  </si>
  <si>
    <t>Valor das obras/serviços (R$)</t>
  </si>
  <si>
    <t>Mês 01</t>
  </si>
  <si>
    <t>Mês 02</t>
  </si>
  <si>
    <t>Mês 03</t>
  </si>
  <si>
    <t>Concedente R$</t>
  </si>
  <si>
    <t>%</t>
  </si>
  <si>
    <t>Total simples</t>
  </si>
  <si>
    <t>Total acumulado</t>
  </si>
  <si>
    <t>5.0</t>
  </si>
  <si>
    <t>MASSA ÚNICA, PARA RECEBIMENTO DE PINTURA, EM ARGAMASSA TRAÇO 1:2:8, PREPARO MANUAL, APLICADA MANUALMENTE EM FACES INTERNAS DE PAREDES, ESPESSURA DE 20MM, COM EXECUÇÃO DE TALISCAS. AF_06/2014</t>
  </si>
  <si>
    <t>ESQUADRIAS</t>
  </si>
  <si>
    <t>4.2</t>
  </si>
  <si>
    <t>6.0</t>
  </si>
  <si>
    <t>6.1</t>
  </si>
  <si>
    <t>PORTA DE MADEIRA PARA PINTURA, SEMI-OCA (LEVE OU MÉDIA), 80X210CM, ESP ESSURA DE 3,5CM, INCLUSO DOBRADIÇAS - FORNECIMENTO E INSTALAÇÃO. AF_12/2019</t>
  </si>
  <si>
    <t>PORTA DE MADEIRA PARA PINTURA, SEMI-OCA (LEVE OU MÉDIA), 60X210CM, ESPESSURA DE 3,5CM, INCLUSO DOBRADIÇAS - FORNECIMENTO E INSTALAÇÃO. AF_12/2019</t>
  </si>
  <si>
    <t>PORTA DE MADEIRA PARA PINTURA, SEMI-OCA (LEVE OU MÉDIA), 90X210CM, ESPESSURA DE 3,5CM, INCLUSO DOBRADIÇAS - FORNECIMENTO E INSTALAÇÃO. AF_12/2019</t>
  </si>
  <si>
    <t>C0042</t>
  </si>
  <si>
    <t>ALIZAR (GUARNIÇÃO) DE MADEIRA</t>
  </si>
  <si>
    <t>C1280</t>
  </si>
  <si>
    <t>ESMALTE DUAS DEMÃOS EM ESQUADRIAS DE MADEIRA</t>
  </si>
  <si>
    <t>PINTURA A ÓLEO PARA FERRO FUNDIDO</t>
  </si>
  <si>
    <t>C3425</t>
  </si>
  <si>
    <t>PINTURA</t>
  </si>
  <si>
    <t>C1361</t>
  </si>
  <si>
    <t>FECHADURA COMPLETA PARA PORTA INTERNA</t>
  </si>
  <si>
    <t>2.3</t>
  </si>
  <si>
    <t>2.4</t>
  </si>
  <si>
    <t>WC Secretaria</t>
  </si>
  <si>
    <t>Sala 01-04</t>
  </si>
  <si>
    <t>6.4</t>
  </si>
  <si>
    <t>CP-II</t>
  </si>
  <si>
    <t>ESQUADRIAS DE MADEIRA</t>
  </si>
  <si>
    <t>SEINFRA 026.1 E SINAPI 03/2020</t>
  </si>
  <si>
    <t>AJUDANTE DE CARPINTEIRO COM ENCARGOS COMPLEMENTARES</t>
  </si>
  <si>
    <t>CARPINTEIRO DE ESQUADRIA COM ENCARGOS COMPLEMENTARES</t>
  </si>
  <si>
    <t>I1495</t>
  </si>
  <si>
    <t>MADEIRA (PEROBA)</t>
  </si>
  <si>
    <t>Sala 07</t>
  </si>
  <si>
    <t>WC Masculino</t>
  </si>
  <si>
    <t>Sala 11</t>
  </si>
  <si>
    <t>Sala Travessa</t>
  </si>
  <si>
    <t>Sala 09</t>
  </si>
  <si>
    <t>Cozinha</t>
  </si>
  <si>
    <t>PORTA DE MADEIRA PARA PINTURA, SEMI-OCA (LEVE OU MÉDIA), 70X210CM, ESPESSURA DE 3,5CM, INCLUSO DOBRADIÇAS - FORNECIMENTO E INSTALAÇÃO. AF_12/2019</t>
  </si>
  <si>
    <t>Sala 06</t>
  </si>
  <si>
    <t>Portas</t>
  </si>
  <si>
    <t>Pintura de Portas e Janelas</t>
  </si>
  <si>
    <t>Área das portas 80 cm</t>
  </si>
  <si>
    <t>Área das portas 70 cm</t>
  </si>
  <si>
    <t>Área das portas 60 cm</t>
  </si>
  <si>
    <t>Área das portas 90 cm</t>
  </si>
  <si>
    <t>Área das Janelas 1,5mx1,1m</t>
  </si>
  <si>
    <t>Área das Janelas 1,0mx1,0m</t>
  </si>
  <si>
    <t>Área das Janelas 2,0mx1,0m</t>
  </si>
  <si>
    <t>Biblioteca</t>
  </si>
  <si>
    <t>Sala de Atendimento</t>
  </si>
  <si>
    <t>Grade de Ferro Cozinha</t>
  </si>
  <si>
    <t>Alizar em Portas e Janelas. Metros</t>
  </si>
  <si>
    <t>Janela Sala aula de 1,5m</t>
  </si>
  <si>
    <t>Janela sala de aula de 1m</t>
  </si>
  <si>
    <t>88487</t>
  </si>
  <si>
    <t>APLICAÇÃO MANUAL DE PINTURA COM TINTA LÁTEX PVA EM PAREDES, DUAS DEMÃO S. AF_06/2014</t>
  </si>
  <si>
    <t>Muro Exterior Frente</t>
  </si>
  <si>
    <t>Muro Lado Direito</t>
  </si>
  <si>
    <t>REVESTIMENTO</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</si>
  <si>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</si>
  <si>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MANUAL. AF_06/2014</t>
  </si>
  <si>
    <t>Arquibancada</t>
  </si>
  <si>
    <t>DEMOLIÇÕES E RETIRADAS</t>
  </si>
  <si>
    <t>SALA 01</t>
  </si>
  <si>
    <t>SALA 04</t>
  </si>
  <si>
    <t>SALA 04/2</t>
  </si>
  <si>
    <t>DEMOLIÇÃO DE PISO CIMENTADO SOBRE LASTRO DE CONCRETO</t>
  </si>
  <si>
    <t>C1070</t>
  </si>
  <si>
    <t>C1066</t>
  </si>
  <si>
    <t>DEMOLIÇÃO DE REVESTIMENTO C/ARGAMASSA</t>
  </si>
  <si>
    <t>CARGA,TRANSPORTE E DESCARGA DE MATERIAL</t>
  </si>
  <si>
    <t>C0702</t>
  </si>
  <si>
    <t>CARGA MANUAL DE ENTULHO EM CAMINHÃO BASCULANTE</t>
  </si>
  <si>
    <t>PISOS</t>
  </si>
  <si>
    <t>C4601</t>
  </si>
  <si>
    <t>PISO CIMENTADO COM ARGAMASSA DE CIMENTO E AREIA S/ PENEIRAR ESP. 2,0 cm</t>
  </si>
  <si>
    <t>IGUAL A DEMOLIÇÃO DE PISO.</t>
  </si>
  <si>
    <t>APLICAÇÃO MANUAL DE PINTURA COM TINTA LÁTEX ACRÍLICA EM PAREDES, DUAS</t>
  </si>
  <si>
    <t>APLICAÇÃO MANUAL DE PINTURA COM TINTA LÁTEX ACRÍLICA EM PAREDES, DUAS DEMÃOS. AF_06/2014</t>
  </si>
  <si>
    <t>88489</t>
  </si>
  <si>
    <t>PINTURA EXTERNA</t>
  </si>
  <si>
    <t>MURO FRENTE SALA 09/ TRAVESSIA / 011</t>
  </si>
  <si>
    <t>MURO FUNDOS SALA 09 /TRAVESSIA/ 11</t>
  </si>
  <si>
    <t>FUNDOS DAS SALA  09 /TRAVESSIA / 11</t>
  </si>
  <si>
    <t>LATERAL DA SALA 09</t>
  </si>
  <si>
    <t xml:space="preserve">FRENTE WC'S INFANTIS </t>
  </si>
  <si>
    <t>MURO FRENTE WC'S INFANTIS</t>
  </si>
  <si>
    <t>FUNDO DAS SALAS 03/04/05/06/07</t>
  </si>
  <si>
    <t>MURO DE CONTORNO LAB. INFORMÁTICA</t>
  </si>
  <si>
    <t>LAB. INFORMÁTICA/ DEPOSITO/ COZINHA</t>
  </si>
  <si>
    <t xml:space="preserve">FUNDOS DEPOSITO /COZINHA </t>
  </si>
  <si>
    <t>MURO LADO OESTE INTERNO PROX.CX D'ÁGUA</t>
  </si>
  <si>
    <t>LADO DE FORA</t>
  </si>
  <si>
    <t>FUNDOS SALA 01/ESPECIAL/02</t>
  </si>
  <si>
    <t>LATERAL SALA 01</t>
  </si>
  <si>
    <t>CONTORNO DA CALÇADA SALA 01</t>
  </si>
  <si>
    <t>FUNDO DAS SALAS DOS PROFESSORES/ SECRETARIA</t>
  </si>
  <si>
    <t xml:space="preserve">SECRETARIA </t>
  </si>
  <si>
    <t xml:space="preserve">FRENTE SECRETARIA / DIRETORIA /SALA DOS PROFESSORES </t>
  </si>
  <si>
    <t xml:space="preserve">AUDITÓRIO </t>
  </si>
  <si>
    <t xml:space="preserve">LATERAL SUP. AUDITÓRIO </t>
  </si>
  <si>
    <t>MURO LADO LESTE (ESCADARIA DA QUADRA)</t>
  </si>
  <si>
    <t xml:space="preserve">LATERAL WC'MASCULINO </t>
  </si>
  <si>
    <t>ESCARARIA (TINTA CONCRETO)</t>
  </si>
  <si>
    <t xml:space="preserve">DESCONTOS </t>
  </si>
  <si>
    <t>FUNDOS SALA 09/ TRAVESSIA / 11</t>
  </si>
  <si>
    <t>FUNDOS SALA 03/04/05/06/07</t>
  </si>
  <si>
    <t>LAB. INF/ DEPOSITO /COZINHA</t>
  </si>
  <si>
    <t>SECRETARIA</t>
  </si>
  <si>
    <t>TOTAL C/ DESCONTOS</t>
  </si>
  <si>
    <t>PINTURA INTERNA</t>
  </si>
  <si>
    <t>EMPENA</t>
  </si>
  <si>
    <t xml:space="preserve">SALA ESPECIAL </t>
  </si>
  <si>
    <t>TETO</t>
  </si>
  <si>
    <t>SALA 02</t>
  </si>
  <si>
    <t>SALA 03</t>
  </si>
  <si>
    <t>SALA 05</t>
  </si>
  <si>
    <t>SALA 06</t>
  </si>
  <si>
    <t>SALA 07</t>
  </si>
  <si>
    <t>SALA 08</t>
  </si>
  <si>
    <t>WC FEMININO</t>
  </si>
  <si>
    <t>WC MASCULINO</t>
  </si>
  <si>
    <t>CIRCULAÇÃO 03-08/ WC'S</t>
  </si>
  <si>
    <t>PILARES</t>
  </si>
  <si>
    <t>HALL CIRCULAÇÃO</t>
  </si>
  <si>
    <t>CIRCULAÇÃO WC'S INFANTIS/DEPOSITO</t>
  </si>
  <si>
    <t>SALA 09</t>
  </si>
  <si>
    <t>SALA TRAVESSIA</t>
  </si>
  <si>
    <t>SALA</t>
  </si>
  <si>
    <t>CIRCULAÇÃO SALA 09/TRAVESSIA/11</t>
  </si>
  <si>
    <t>LABORATÓRIO DE INFORMÁTICA</t>
  </si>
  <si>
    <t>DEPOSITO CANTINA</t>
  </si>
  <si>
    <t>COZINHA</t>
  </si>
  <si>
    <t>REFEITÓRIO</t>
  </si>
  <si>
    <t>CIRCULAÇÃO SALA 01/02</t>
  </si>
  <si>
    <t>SALA DE PROFESSORES</t>
  </si>
  <si>
    <t>HALL DE ENTRADA</t>
  </si>
  <si>
    <t>FRETE DIRETORIA / SECRETARIA / SALA DOS PROFESSORES.</t>
  </si>
  <si>
    <t xml:space="preserve">CIRCULAÇAO DOS BANHEIROS </t>
  </si>
  <si>
    <t>WC'S MASCULINO /  FEMININO</t>
  </si>
  <si>
    <t>PAREDE DO BEBEDOURO</t>
  </si>
  <si>
    <t>AUDITÓRIO</t>
  </si>
  <si>
    <t>DESCONTOS</t>
  </si>
  <si>
    <t xml:space="preserve">             </t>
  </si>
  <si>
    <t>CIRCULAÇÃO 03-08/ WC´S</t>
  </si>
  <si>
    <t xml:space="preserve">TRAVESSIA </t>
  </si>
  <si>
    <t>SALA 11</t>
  </si>
  <si>
    <t>CISRCULAÇÃO  09/TRAVESSIA/11</t>
  </si>
  <si>
    <t>LAB. INFORMÁTICA</t>
  </si>
  <si>
    <t>SALA DOS PROFESSORES</t>
  </si>
  <si>
    <t xml:space="preserve">PAREDE DO BEBEDOURO </t>
  </si>
  <si>
    <t>EMASSAMENTO DE PAREDES EXTERNAS 2 DEMÃOS C/MASSA ACRÍLICA</t>
  </si>
  <si>
    <t>EMASSAMENTO DE PAREDES INTERNAS 2 DEMÃOS C/MASSA DE PVA</t>
  </si>
  <si>
    <t>C1207</t>
  </si>
  <si>
    <t>C1208</t>
  </si>
  <si>
    <t>25% DE 2487,47</t>
  </si>
  <si>
    <t>25% DE 1945,47</t>
  </si>
  <si>
    <t>25%  DA PINTURA</t>
  </si>
  <si>
    <t xml:space="preserve">DEMOLIÇÃO DE REVESTIMENTO </t>
  </si>
  <si>
    <t>DEMOLIÇÃO DE PISO CIMENTADO</t>
  </si>
  <si>
    <t>COBERTA</t>
  </si>
  <si>
    <t>C2200</t>
  </si>
  <si>
    <t>RETELHAMENTO C/ TELHA CERÂMICA ATE 20% NOVA</t>
  </si>
  <si>
    <t>SALA 01/02</t>
  </si>
  <si>
    <t xml:space="preserve">SALA 03 /04/05/07/08/WC'S MASCULINO E FEMININO </t>
  </si>
  <si>
    <t>DEPÓSITO / WC'S INFATIS MAS. E FEM./ WC DEFICIENTE</t>
  </si>
  <si>
    <t>SALA 09/TRAVESSIA / SALA 11</t>
  </si>
  <si>
    <t>COZINHA/ CANTINA /LABOTATÓRIO DE INFORMÁTICA</t>
  </si>
  <si>
    <t>DIRETORIA/ SALA DOS PROFESSORES/ SECRETARIA E WC'S</t>
  </si>
  <si>
    <t>7.0</t>
  </si>
  <si>
    <t>8.0</t>
  </si>
  <si>
    <t>LUMINÁRIA FLUORESCENTE COMPLETA (2 X 32)W</t>
  </si>
  <si>
    <t>C1638</t>
  </si>
  <si>
    <t>LUMINÁRIA TIPO SPOT SIMPLES C/ LÂMPADA INCANDESCENTE</t>
  </si>
  <si>
    <t>C1678</t>
  </si>
  <si>
    <t>CAIXA DE DESCARGA PLÁSTICA DE SOBREPOR</t>
  </si>
  <si>
    <t>C0600</t>
  </si>
  <si>
    <t>TORNEIRA PLÁSTICA 3/4 PARA TANQUE - FORNECIMENTO E INSTALAÇÃO. AF_01/2020</t>
  </si>
  <si>
    <t>CHUVEIRO PLÁSTICO (INSTALADO)</t>
  </si>
  <si>
    <t>C0797</t>
  </si>
  <si>
    <t>LAVATÓRIO DE LOUÇA BRANCA S/COLUNA C/TORNEIRA PLÁSTICA E PADRÃO POPULARACESSÓRIOS -</t>
  </si>
  <si>
    <t>C3598</t>
  </si>
  <si>
    <t>DEMOLIÇÃO DE ESTRUTURA DE MADEIRA P/TELHADOS</t>
  </si>
  <si>
    <t>C1052</t>
  </si>
  <si>
    <t>DEMOLIÇÃO DE COBERTURA C/TELHAS CERÂMICAS</t>
  </si>
  <si>
    <t>C1045</t>
  </si>
  <si>
    <t>ESTRUTURA DE MADEIRA P/ TELHA CERÂMICA OU CONCRETO VÃO 7 A 10m(TESOURAS / TERÇAS / CONTRAVENTAMENTOS / FERRAGENS)</t>
  </si>
  <si>
    <t>C1337</t>
  </si>
  <si>
    <t>FIO ISOLADO PVC P/750V 1.5 MM2</t>
  </si>
  <si>
    <t>FIO ISOLADO PVC P/750V 2.5 MM2</t>
  </si>
  <si>
    <t>C1374</t>
  </si>
  <si>
    <t>C1371</t>
  </si>
  <si>
    <t>INTERRUPTOR DUAS TECLAS PARALELO 10A 250V</t>
  </si>
  <si>
    <t>C1481</t>
  </si>
  <si>
    <t>INTERRUPTOR DUAS TECLAS PARALELO E TOMADA 10A 250V</t>
  </si>
  <si>
    <t>C1482</t>
  </si>
  <si>
    <t>ELÉTRICA</t>
  </si>
  <si>
    <t>HIDRAULICA E HIDROSANITÁRIA</t>
  </si>
  <si>
    <t>HALL DE CIRCULAÇÃO</t>
  </si>
  <si>
    <t>TRAVESSIA</t>
  </si>
  <si>
    <t xml:space="preserve">WC'S </t>
  </si>
  <si>
    <t xml:space="preserve">salas diversas </t>
  </si>
  <si>
    <t>salas diversas</t>
  </si>
  <si>
    <t>sala 11</t>
  </si>
  <si>
    <t xml:space="preserve">circulação </t>
  </si>
  <si>
    <t>sala 01</t>
  </si>
  <si>
    <t>sala 02</t>
  </si>
  <si>
    <t>sala 03</t>
  </si>
  <si>
    <t>sala 04</t>
  </si>
  <si>
    <t>sala 05</t>
  </si>
  <si>
    <t>sala 06</t>
  </si>
  <si>
    <t>sala 07</t>
  </si>
  <si>
    <t xml:space="preserve">wc feminino </t>
  </si>
  <si>
    <t xml:space="preserve">wc masculino </t>
  </si>
  <si>
    <t>sala 09</t>
  </si>
  <si>
    <t xml:space="preserve">travessia </t>
  </si>
  <si>
    <t xml:space="preserve">auditorio </t>
  </si>
  <si>
    <t xml:space="preserve">locai diversos </t>
  </si>
  <si>
    <t xml:space="preserve">locais diversos </t>
  </si>
  <si>
    <t>wc masculino</t>
  </si>
  <si>
    <t>REVESTIMENTO EM PAREDE COM CERAMICA 36X36CM, TIPO A, PEI5, ELIANE,PORTO RICO, SAMARSA,
ELIZABETH OU SIMILAR, ASSENTADO COM AR
GAMASSA PRE FABRICADA E REJUNTE DA QUARTZOLIT
OU SIMILAR (ESPESSURA DA JUNTA DE 6MM) SOBRE
EMBOCO PRONTO.ESMALTADA</t>
  </si>
  <si>
    <t>ENLURB</t>
  </si>
  <si>
    <t>11.06.051</t>
  </si>
  <si>
    <t>WC'S INFANTIS</t>
  </si>
  <si>
    <t>LIMPEZA</t>
  </si>
  <si>
    <t>SERVIÇOS FINAIS</t>
  </si>
  <si>
    <t>9.0</t>
  </si>
  <si>
    <t>10.0</t>
  </si>
  <si>
    <t>11.0</t>
  </si>
  <si>
    <t>DISTRITO DOS GROSSOS, VERDEJANTE ( PE ).</t>
  </si>
  <si>
    <t>AGENTE PROMOTOR/FINANCEIRO :</t>
  </si>
  <si>
    <t>TIPO</t>
  </si>
  <si>
    <t>DESCRIÇÃO</t>
  </si>
  <si>
    <t>TAXA (%)</t>
  </si>
  <si>
    <t>Administração Central</t>
  </si>
  <si>
    <t>Riscos</t>
  </si>
  <si>
    <t>SG</t>
  </si>
  <si>
    <t xml:space="preserve">Seguro e Garantia </t>
  </si>
  <si>
    <t>BENEFÍCIOS</t>
  </si>
  <si>
    <t xml:space="preserve">BDI  = </t>
  </si>
  <si>
    <t>(</t>
  </si>
  <si>
    <t>)    (</t>
  </si>
  <si>
    <t>)     (</t>
  </si>
  <si>
    <t>)       (</t>
  </si>
  <si>
    <t>)</t>
  </si>
  <si>
    <t>( 1</t>
  </si>
  <si>
    <t>Lucro</t>
  </si>
  <si>
    <t>IMPOSTOS</t>
  </si>
  <si>
    <t>a</t>
  </si>
  <si>
    <t>COFINS</t>
  </si>
  <si>
    <t>b</t>
  </si>
  <si>
    <t>PIS</t>
  </si>
  <si>
    <t>c</t>
  </si>
  <si>
    <t>ISS</t>
  </si>
  <si>
    <t>d</t>
  </si>
  <si>
    <t>CPRB (c/ des.)</t>
  </si>
  <si>
    <t>Σ IMPOSTOS (I)  =  (a + b + c + d)</t>
  </si>
  <si>
    <t>DESPESAS FINANCEIRAS</t>
  </si>
  <si>
    <t>Despesas Financeiras</t>
  </si>
  <si>
    <t>DATA: 13/10/2020</t>
  </si>
  <si>
    <t>EMLURB</t>
  </si>
  <si>
    <t xml:space="preserve">SINAPI 03/2020 , SEINFRA 026.1, EMLURB JUL/2018. </t>
  </si>
  <si>
    <t>5.1</t>
  </si>
  <si>
    <t>5.2</t>
  </si>
  <si>
    <t>6.2</t>
  </si>
  <si>
    <t>6.3</t>
  </si>
  <si>
    <t>6.5</t>
  </si>
  <si>
    <t>6.6</t>
  </si>
  <si>
    <t>6.7</t>
  </si>
  <si>
    <t>7.1</t>
  </si>
  <si>
    <t>7.2</t>
  </si>
  <si>
    <t>7.3</t>
  </si>
  <si>
    <t>7.4</t>
  </si>
  <si>
    <t>7.5</t>
  </si>
  <si>
    <t>7.6</t>
  </si>
  <si>
    <t>8.1</t>
  </si>
  <si>
    <t>8.2</t>
  </si>
  <si>
    <t>8.3</t>
  </si>
  <si>
    <t>9.1</t>
  </si>
  <si>
    <t>9.2</t>
  </si>
  <si>
    <t>9.3</t>
  </si>
  <si>
    <t>9.4</t>
  </si>
  <si>
    <t>9.5</t>
  </si>
  <si>
    <t>9.6</t>
  </si>
  <si>
    <t>10.1</t>
  </si>
  <si>
    <t>10.2</t>
  </si>
  <si>
    <t>10.3</t>
  </si>
  <si>
    <t>10.4</t>
  </si>
  <si>
    <t>11.1</t>
  </si>
  <si>
    <t>OBJETO: REFORMA DA ESCOLA OSMUNDO BEZERRA</t>
  </si>
  <si>
    <t>Para emassamento</t>
  </si>
  <si>
    <t>REFORMA DA ESCOLA OSMUNDO BEZERRA</t>
  </si>
  <si>
    <t>13/10/2020</t>
  </si>
  <si>
    <t>OBRA:  REFORMA DA ESCOLA OSMUNDO BEZERRA</t>
  </si>
  <si>
    <t>C1609</t>
  </si>
  <si>
    <t>LASTRO DE CONCRETO INCLUINDO PREPARO E LANÇAMENTO</t>
  </si>
  <si>
    <t>espessura</t>
  </si>
</sst>
</file>

<file path=xl/styles.xml><?xml version="1.0" encoding="utf-8"?>
<styleSheet xmlns="http://schemas.openxmlformats.org/spreadsheetml/2006/main">
  <numFmts count="30">
    <numFmt numFmtId="7" formatCode="&quot;R$&quot;\ #,##0.00;\-&quot;R$&quot;\ #,##0.00"/>
    <numFmt numFmtId="44" formatCode="_-&quot;R$&quot;\ * #,##0.00_-;\-&quot;R$&quot;\ * #,##0.00_-;_-&quot;R$&quot;\ * &quot;-&quot;??_-;_-@_-"/>
    <numFmt numFmtId="43" formatCode="_-* #,##0.00_-;\-* #,##0.00_-;_-* &quot;-&quot;??_-;_-@_-"/>
    <numFmt numFmtId="164" formatCode="%#.00"/>
    <numFmt numFmtId="165" formatCode="\$#."/>
    <numFmt numFmtId="166" formatCode="_-* #,##0.00\ _€_-;\-* #,##0.00\ _€_-;_-* &quot;-&quot;??\ _€_-;_-@_-"/>
    <numFmt numFmtId="167" formatCode="_(&quot;R$ &quot;* #,##0.00_);_(&quot;R$ &quot;* \(#,##0.00\);_(&quot;R$ &quot;* &quot;-&quot;??_);_(@_)"/>
    <numFmt numFmtId="168" formatCode="&quot;R$&quot;\ #,##0.00"/>
    <numFmt numFmtId="169" formatCode="[$R$-416]&quot; &quot;#,##0.00;[Red]&quot;-&quot;[$R$-416]&quot; &quot;#,##0.00"/>
    <numFmt numFmtId="170" formatCode="#\,##0."/>
    <numFmt numFmtId="171" formatCode="0.0000"/>
    <numFmt numFmtId="172" formatCode="#."/>
    <numFmt numFmtId="173" formatCode="_(&quot;$&quot;* #,##0.00_);_(&quot;$&quot;* \(#,##0.00\);_(&quot;$&quot;* &quot;-&quot;??_);_(@_)"/>
    <numFmt numFmtId="174" formatCode="_(* #,##0.00_);_(* \(#,##0.00\);_(* &quot;-&quot;??_);_(@_)"/>
    <numFmt numFmtId="175" formatCode="_-&quot;R$&quot;\ * #,##0.0000_-;\-&quot;R$&quot;\ * #,##0.0000_-;_-&quot;R$&quot;\ * &quot;-&quot;??_-;_-@_-"/>
    <numFmt numFmtId="176" formatCode="_(* #,##0.0000_);_(* \(#,##0.0000\);_(* &quot;-&quot;??_);_(@_)"/>
    <numFmt numFmtId="177" formatCode="0.00_)"/>
    <numFmt numFmtId="178" formatCode="#,##0.00&quot; &quot;;&quot; (&quot;#,##0.00&quot;)&quot;;&quot; -&quot;#&quot; &quot;;@&quot; &quot;"/>
    <numFmt numFmtId="179" formatCode="#,##0.00_ ;[Red]\-#,##0.00\ "/>
    <numFmt numFmtId="180" formatCode="_(&quot;R$&quot;* #,##0.00_);_(&quot;R$&quot;* \(#,##0.00\);_(&quot;R$&quot;* &quot;-&quot;??_);_(@_)"/>
    <numFmt numFmtId="181" formatCode="_(&quot;$&quot;* #,##0_);_(&quot;$&quot;* \(#,##0\);_(&quot;$&quot;* &quot;-&quot;_);_(@_)"/>
    <numFmt numFmtId="182" formatCode="0.00000"/>
    <numFmt numFmtId="183" formatCode="_(* #,##0.00_);_(* \(#,##0.00\);_(* \-??_);_(@_)"/>
    <numFmt numFmtId="184" formatCode="#,##0.00&quot; &quot;;&quot;-&quot;#,##0.00&quot; &quot;;&quot; -&quot;#&quot; &quot;;@&quot; &quot;"/>
    <numFmt numFmtId="185" formatCode="0.0"/>
    <numFmt numFmtId="186" formatCode="#.00"/>
    <numFmt numFmtId="187" formatCode="_(* #,##0_);_(* \(#,##0\);_(* &quot;-&quot;_);_(@_)"/>
    <numFmt numFmtId="188" formatCode="#\,##0.00"/>
    <numFmt numFmtId="189" formatCode="&quot;R$&quot;#,##0.00"/>
    <numFmt numFmtId="190" formatCode="#,##0.0000"/>
  </numFmts>
  <fonts count="61">
    <font>
      <sz val="11"/>
      <color theme="1"/>
      <name val="Calibri"/>
      <family val="2"/>
      <scheme val="minor"/>
    </font>
    <font>
      <sz val="10"/>
      <name val="Arial"/>
      <family val="2"/>
    </font>
    <font>
      <sz val="9"/>
      <name val="Arial"/>
      <family val="2"/>
    </font>
    <font>
      <sz val="4"/>
      <name val="Arial"/>
      <family val="2"/>
    </font>
    <font>
      <b/>
      <sz val="9"/>
      <name val="Arial"/>
      <family val="2"/>
    </font>
    <font>
      <sz val="9"/>
      <color theme="1"/>
      <name val="Arial"/>
      <family val="2"/>
    </font>
    <font>
      <sz val="4"/>
      <color indexed="12"/>
      <name val="Arial"/>
      <family val="2"/>
    </font>
    <font>
      <sz val="11"/>
      <color rgb="FF000000"/>
      <name val="Calibri"/>
      <family val="2"/>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0"/>
      <color rgb="FF000000"/>
      <name val="Arial"/>
      <family val="2"/>
    </font>
    <font>
      <sz val="11"/>
      <name val="Arial"/>
      <family val="2"/>
    </font>
    <font>
      <sz val="8"/>
      <name val="Arial"/>
      <family val="2"/>
    </font>
    <font>
      <b/>
      <sz val="8"/>
      <name val="Arial"/>
      <family val="2"/>
    </font>
    <font>
      <b/>
      <sz val="11"/>
      <name val="Arial"/>
      <family val="2"/>
    </font>
    <font>
      <b/>
      <sz val="16"/>
      <name val="Arial"/>
      <family val="2"/>
    </font>
    <font>
      <b/>
      <sz val="12"/>
      <name val="Arial"/>
      <family val="2"/>
    </font>
    <font>
      <b/>
      <sz val="14"/>
      <name val="Arial"/>
      <family val="2"/>
    </font>
    <font>
      <b/>
      <sz val="11"/>
      <color indexed="8"/>
      <name val="Arial"/>
      <family val="2"/>
    </font>
    <font>
      <sz val="11"/>
      <color indexed="8"/>
      <name val="Arial"/>
      <family val="2"/>
    </font>
    <font>
      <sz val="12"/>
      <name val="Arial"/>
      <family val="2"/>
    </font>
    <font>
      <sz val="8"/>
      <color indexed="10"/>
      <name val="Arial"/>
      <family val="2"/>
    </font>
    <font>
      <sz val="9"/>
      <color indexed="10"/>
      <name val="Times New Roman"/>
      <family val="1"/>
    </font>
    <font>
      <b/>
      <sz val="12"/>
      <color theme="1"/>
      <name val="Calibri"/>
      <family val="2"/>
      <scheme val="minor"/>
    </font>
    <font>
      <sz val="11"/>
      <color theme="1"/>
      <name val="Arial"/>
      <family val="2"/>
    </font>
    <font>
      <b/>
      <sz val="11"/>
      <color indexed="10"/>
      <name val="Arial"/>
      <family val="2"/>
    </font>
    <font>
      <sz val="12"/>
      <name val="Calibri"/>
      <family val="2"/>
      <scheme val="minor"/>
    </font>
    <font>
      <b/>
      <sz val="12"/>
      <name val="Calibri"/>
      <family val="2"/>
      <scheme val="minor"/>
    </font>
    <font>
      <b/>
      <sz val="10"/>
      <color theme="1"/>
      <name val="Arial"/>
      <family val="2"/>
    </font>
    <font>
      <sz val="11"/>
      <color rgb="FF000000"/>
      <name val="Arial"/>
      <family val="2"/>
    </font>
    <font>
      <sz val="10"/>
      <name val="Courier"/>
      <family val="2"/>
    </font>
    <font>
      <sz val="1"/>
      <color indexed="8"/>
      <name val="Courier"/>
      <family val="2"/>
    </font>
    <font>
      <sz val="10"/>
      <name val="Times New Roman"/>
      <family val="1"/>
    </font>
    <font>
      <b/>
      <sz val="10"/>
      <name val="Arial"/>
      <family val="2"/>
    </font>
    <font>
      <b/>
      <i/>
      <u val="single"/>
      <sz val="11"/>
      <color rgb="FF000000"/>
      <name val="Arial"/>
      <family val="2"/>
    </font>
    <font>
      <sz val="10"/>
      <color rgb="FF000000"/>
      <name val="Arial1"/>
      <family val="2"/>
    </font>
    <font>
      <sz val="10"/>
      <color indexed="8"/>
      <name val="MS Sans Serif"/>
      <family val="2"/>
    </font>
    <font>
      <b/>
      <i/>
      <sz val="16"/>
      <name val="Helv"/>
      <family val="2"/>
    </font>
    <font>
      <sz val="11"/>
      <color indexed="8"/>
      <name val="Calibri"/>
      <family val="2"/>
    </font>
    <font>
      <sz val="12"/>
      <name val="Times New Roman"/>
      <family val="1"/>
    </font>
    <font>
      <u val="single"/>
      <sz val="11"/>
      <color indexed="12"/>
      <name val="Arial"/>
      <family val="2"/>
    </font>
    <font>
      <u val="single"/>
      <sz val="6"/>
      <color indexed="36"/>
      <name val="MS Sans Serif"/>
      <family val="2"/>
    </font>
    <font>
      <b/>
      <i/>
      <sz val="16"/>
      <color rgb="FF000000"/>
      <name val="Arial"/>
      <family val="2"/>
    </font>
    <font>
      <sz val="10"/>
      <name val="MS Sans Serif"/>
      <family val="2"/>
    </font>
    <font>
      <sz val="10"/>
      <color indexed="8"/>
      <name val="Arial"/>
      <family val="2"/>
    </font>
    <font>
      <sz val="1"/>
      <color indexed="18"/>
      <name val="Courier"/>
      <family val="2"/>
    </font>
    <font>
      <b/>
      <sz val="18"/>
      <color indexed="56"/>
      <name val="Cambria"/>
      <family val="1"/>
    </font>
    <font>
      <b/>
      <sz val="1"/>
      <color indexed="8"/>
      <name val="Courier"/>
      <family val="2"/>
    </font>
    <font>
      <sz val="11"/>
      <color rgb="FFFF0000"/>
      <name val="Arial"/>
      <family val="2"/>
    </font>
    <font>
      <b/>
      <sz val="8"/>
      <color indexed="8"/>
      <name val="Calibri"/>
      <family val="2"/>
      <scheme val="minor"/>
    </font>
    <font>
      <b/>
      <sz val="8"/>
      <color theme="1"/>
      <name val="Calibri"/>
      <family val="2"/>
      <scheme val="minor"/>
    </font>
    <font>
      <sz val="8"/>
      <color indexed="8"/>
      <name val="Calibri"/>
      <family val="2"/>
      <scheme val="minor"/>
    </font>
    <font>
      <sz val="8"/>
      <color theme="1"/>
      <name val="Calibri"/>
      <family val="2"/>
      <scheme val="minor"/>
    </font>
    <font>
      <sz val="8"/>
      <name val="Calibri"/>
      <family val="2"/>
      <scheme val="minor"/>
    </font>
    <font>
      <b/>
      <sz val="11"/>
      <color rgb="FFFF0000"/>
      <name val="Arial"/>
      <family val="2"/>
    </font>
  </fonts>
  <fills count="24">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gray0625">
        <bgColor indexed="26"/>
      </patternFill>
    </fill>
    <fill>
      <patternFill patternType="solid">
        <fgColor indexed="43"/>
        <bgColor indexed="64"/>
      </patternFill>
    </fill>
    <fill>
      <patternFill patternType="solid">
        <fgColor theme="5" tint="0.5999900102615356"/>
        <bgColor indexed="64"/>
      </patternFill>
    </fill>
    <fill>
      <patternFill patternType="solid">
        <fgColor theme="2" tint="-0.09996999800205231"/>
        <bgColor indexed="64"/>
      </patternFill>
    </fill>
    <fill>
      <patternFill patternType="solid">
        <fgColor theme="5" tint="0.3999499976634979"/>
        <bgColor indexed="64"/>
      </patternFill>
    </fill>
    <fill>
      <patternFill patternType="solid">
        <fgColor theme="0" tint="-0.24997000396251678"/>
        <bgColor indexed="64"/>
      </patternFill>
    </fill>
    <fill>
      <patternFill patternType="mediumGray"/>
    </fill>
    <fill>
      <patternFill patternType="solid">
        <fgColor rgb="FF00B0F0"/>
        <bgColor indexed="64"/>
      </patternFill>
    </fill>
    <fill>
      <patternFill patternType="solid">
        <fgColor rgb="FF00B0F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149959996342659"/>
        <bgColor indexed="64"/>
      </patternFill>
    </fill>
    <fill>
      <patternFill patternType="solid">
        <fgColor theme="6" tint="0.7999799847602844"/>
        <bgColor indexed="64"/>
      </patternFill>
    </fill>
    <fill>
      <patternFill patternType="solid">
        <fgColor rgb="FFE3FBD1"/>
        <bgColor indexed="64"/>
      </patternFill>
    </fill>
    <fill>
      <patternFill patternType="solid">
        <fgColor indexed="44"/>
        <bgColor indexed="64"/>
      </patternFill>
    </fill>
    <fill>
      <patternFill patternType="lightGray"/>
    </fill>
    <fill>
      <patternFill patternType="solid">
        <fgColor theme="6" tint="0.5999600291252136"/>
        <bgColor indexed="64"/>
      </patternFill>
    </fill>
    <fill>
      <patternFill patternType="solid">
        <fgColor theme="6" tint="0.5999900102615356"/>
        <bgColor indexed="64"/>
      </patternFill>
    </fill>
  </fills>
  <borders count="61">
    <border>
      <left/>
      <right/>
      <top/>
      <bottom/>
      <diagonal/>
    </border>
    <border>
      <left style="thin"/>
      <right/>
      <top style="thin"/>
      <bottom style="thin"/>
    </border>
    <border>
      <left style="thin"/>
      <right style="thin"/>
      <top style="thin"/>
      <bottom style="thin"/>
    </border>
    <border>
      <left style="thin"/>
      <right/>
      <top/>
      <bottom/>
    </border>
    <border>
      <left style="thin"/>
      <right style="thin"/>
      <top/>
      <bottom/>
    </border>
    <border>
      <left style="thin"/>
      <right style="thin"/>
      <top/>
      <bottom style="thin"/>
    </border>
    <border>
      <left/>
      <right style="thin"/>
      <top/>
      <bottom/>
    </border>
    <border>
      <left/>
      <right/>
      <top style="thin"/>
      <bottom/>
    </border>
    <border>
      <left style="medium"/>
      <right style="thin"/>
      <top/>
      <bottom style="thin"/>
    </border>
    <border>
      <left/>
      <right style="thin"/>
      <top/>
      <bottom style="thin"/>
    </border>
    <border>
      <left style="medium"/>
      <right style="thin"/>
      <top style="thin"/>
      <bottom style="thin"/>
    </border>
    <border>
      <left/>
      <right style="thin"/>
      <top style="thin"/>
      <bottom style="thin"/>
    </border>
    <border>
      <left style="thin"/>
      <right/>
      <top/>
      <bottom style="thin"/>
    </border>
    <border>
      <left/>
      <right/>
      <top/>
      <bottom style="thin"/>
    </border>
    <border>
      <left style="thin"/>
      <right style="thin"/>
      <top style="thin"/>
      <bottom/>
    </border>
    <border>
      <left/>
      <right/>
      <top style="thin"/>
      <bottom style="thin"/>
    </border>
    <border>
      <left/>
      <right style="thin"/>
      <top style="thin"/>
      <bottom/>
    </border>
    <border>
      <left/>
      <right style="medium"/>
      <top/>
      <bottom/>
    </border>
    <border>
      <left/>
      <right/>
      <top style="hair"/>
      <bottom style="thin"/>
    </border>
    <border>
      <left/>
      <right/>
      <top/>
      <bottom style="hair"/>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top/>
      <bottom style="medium"/>
    </border>
    <border>
      <left/>
      <right/>
      <top/>
      <bottom style="medium"/>
    </border>
    <border>
      <left/>
      <right style="medium"/>
      <top/>
      <bottom style="medium"/>
    </border>
    <border>
      <left style="thin"/>
      <right/>
      <top style="thin"/>
      <bottom/>
    </border>
    <border>
      <left style="medium"/>
      <right/>
      <top/>
      <bottom style="thin"/>
    </border>
    <border>
      <left/>
      <right/>
      <top style="medium"/>
      <bottom style="thin"/>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style="thin"/>
      <top/>
      <bottom style="medium"/>
    </border>
    <border>
      <left style="thin"/>
      <right/>
      <top style="medium"/>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border>
    <border>
      <left/>
      <right/>
      <top style="medium"/>
      <bottom/>
    </border>
    <border>
      <left/>
      <right style="medium"/>
      <top style="medium"/>
      <bottom/>
    </border>
    <border>
      <left style="medium"/>
      <right/>
      <top/>
      <bottom/>
    </border>
    <border>
      <left/>
      <right style="medium"/>
      <top style="hair"/>
      <bottom/>
    </border>
    <border>
      <left/>
      <right style="medium"/>
      <top/>
      <bottom style="hair"/>
    </border>
    <border>
      <left style="medium"/>
      <right/>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hair"/>
      <bottom/>
    </border>
    <border>
      <left style="thin"/>
      <right/>
      <top/>
      <bottom style="hair"/>
    </border>
    <border>
      <left/>
      <right/>
      <top style="hair"/>
      <bottom/>
    </border>
    <border>
      <left style="medium"/>
      <right/>
      <top style="thin"/>
      <bottom style="thin"/>
    </border>
    <border>
      <left style="thin"/>
      <right style="thin"/>
      <top style="thin"/>
      <bottom style="medium"/>
    </border>
    <border>
      <left style="thin"/>
      <right/>
      <top style="thin"/>
      <bottom style="medium"/>
    </border>
  </borders>
  <cellStyleXfs count="18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36" fillId="0" borderId="0">
      <alignment/>
      <protection/>
    </xf>
    <xf numFmtId="174"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37" fillId="0" borderId="0">
      <alignment/>
      <protection locked="0"/>
    </xf>
    <xf numFmtId="0" fontId="0" fillId="0" borderId="0">
      <alignment/>
      <protection/>
    </xf>
    <xf numFmtId="166"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7"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37" fillId="0" borderId="0">
      <alignment/>
      <protection locked="0"/>
    </xf>
    <xf numFmtId="43"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173" fontId="1" fillId="0" borderId="0" applyFont="0" applyFill="0" applyBorder="0" applyAlignment="0" applyProtection="0"/>
    <xf numFmtId="0" fontId="1" fillId="0" borderId="0">
      <alignment/>
      <protection/>
    </xf>
    <xf numFmtId="0" fontId="1" fillId="0" borderId="0">
      <alignment/>
      <protection/>
    </xf>
    <xf numFmtId="0" fontId="39" fillId="0" borderId="1" applyFill="0" applyBorder="0">
      <alignment/>
      <protection locked="0"/>
    </xf>
    <xf numFmtId="43" fontId="0" fillId="0" borderId="0" applyFont="0" applyFill="0" applyBorder="0" applyAlignment="0" applyProtection="0"/>
    <xf numFmtId="0" fontId="0" fillId="0" borderId="0">
      <alignment/>
      <protection/>
    </xf>
    <xf numFmtId="174" fontId="25"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41" fillId="0" borderId="0" applyNumberFormat="0" applyBorder="0" applyProtection="0">
      <alignment/>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8" fontId="41" fillId="0" borderId="0" applyBorder="0" applyProtection="0">
      <alignment/>
    </xf>
    <xf numFmtId="0" fontId="0" fillId="0" borderId="0">
      <alignment/>
      <protection/>
    </xf>
    <xf numFmtId="0" fontId="23" fillId="0" borderId="0">
      <alignment horizontal="left" vertical="center" indent="12"/>
      <protection/>
    </xf>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81"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35" fillId="0" borderId="0">
      <alignment/>
      <protection/>
    </xf>
    <xf numFmtId="17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18" fillId="2" borderId="0" applyNumberFormat="0" applyBorder="0" applyAlignment="0" applyProtection="0"/>
    <xf numFmtId="0" fontId="1" fillId="0" borderId="0">
      <alignment/>
      <protection/>
    </xf>
    <xf numFmtId="0" fontId="41" fillId="0" borderId="0" applyNumberFormat="0" applyBorder="0" applyProtection="0">
      <alignment/>
    </xf>
    <xf numFmtId="43" fontId="0" fillId="0" borderId="0" applyFont="0" applyFill="0" applyBorder="0" applyAlignment="0" applyProtection="0"/>
    <xf numFmtId="0" fontId="0" fillId="0" borderId="0">
      <alignment/>
      <protection/>
    </xf>
    <xf numFmtId="0" fontId="0" fillId="0" borderId="0">
      <alignment/>
      <protection/>
    </xf>
    <xf numFmtId="170" fontId="37" fillId="0" borderId="0">
      <alignment/>
      <protection locked="0"/>
    </xf>
    <xf numFmtId="167" fontId="1" fillId="0" borderId="0" applyFont="0" applyFill="0" applyBorder="0" applyAlignment="0" applyProtection="0"/>
    <xf numFmtId="0" fontId="0" fillId="0" borderId="0">
      <alignment/>
      <protection/>
    </xf>
    <xf numFmtId="165" fontId="37" fillId="0" borderId="0">
      <alignment/>
      <protection locked="0"/>
    </xf>
    <xf numFmtId="0" fontId="1" fillId="0" borderId="0">
      <alignment/>
      <protection/>
    </xf>
    <xf numFmtId="178" fontId="41" fillId="0" borderId="0" applyBorder="0" applyProtection="0">
      <alignment/>
    </xf>
    <xf numFmtId="0" fontId="0" fillId="0" borderId="0">
      <alignment/>
      <protection/>
    </xf>
    <xf numFmtId="0" fontId="0" fillId="0" borderId="0">
      <alignment/>
      <protection/>
    </xf>
    <xf numFmtId="0" fontId="44" fillId="0" borderId="0">
      <alignment/>
      <protection/>
    </xf>
    <xf numFmtId="0" fontId="1" fillId="0" borderId="0">
      <alignment/>
      <protection/>
    </xf>
    <xf numFmtId="0" fontId="41" fillId="0" borderId="0" applyNumberFormat="0" applyBorder="0" applyProtection="0">
      <alignment/>
    </xf>
    <xf numFmtId="0" fontId="7" fillId="0" borderId="0" applyNumberFormat="0" applyBorder="0" applyProtection="0">
      <alignment/>
    </xf>
    <xf numFmtId="0" fontId="44" fillId="0" borderId="0">
      <alignment/>
      <protection/>
    </xf>
    <xf numFmtId="0" fontId="0" fillId="0" borderId="0">
      <alignment/>
      <protection/>
    </xf>
    <xf numFmtId="184" fontId="7" fillId="0" borderId="0" applyBorder="0" applyProtection="0">
      <alignment/>
    </xf>
    <xf numFmtId="0" fontId="0" fillId="0" borderId="0">
      <alignment/>
      <protection/>
    </xf>
    <xf numFmtId="186" fontId="37" fillId="0" borderId="0">
      <alignment/>
      <protection locked="0"/>
    </xf>
    <xf numFmtId="0" fontId="0" fillId="0" borderId="0">
      <alignment/>
      <protection/>
    </xf>
    <xf numFmtId="186" fontId="37" fillId="0" borderId="0">
      <alignment/>
      <protection locked="0"/>
    </xf>
    <xf numFmtId="0" fontId="47" fillId="0" borderId="0" applyNumberFormat="0" applyFill="0" applyBorder="0">
      <alignment/>
      <protection locked="0"/>
    </xf>
    <xf numFmtId="0" fontId="0" fillId="0" borderId="0">
      <alignment/>
      <protection/>
    </xf>
    <xf numFmtId="0" fontId="1" fillId="0" borderId="0">
      <alignment/>
      <protection/>
    </xf>
    <xf numFmtId="0" fontId="48" fillId="0" borderId="0" applyNumberFormat="0" applyBorder="0" applyProtection="0">
      <alignment horizontal="center"/>
    </xf>
    <xf numFmtId="0" fontId="0" fillId="0" borderId="0">
      <alignment/>
      <protection/>
    </xf>
    <xf numFmtId="0" fontId="37" fillId="0" borderId="0">
      <alignment/>
      <protection locked="0"/>
    </xf>
    <xf numFmtId="0" fontId="1" fillId="0" borderId="0">
      <alignment/>
      <protection/>
    </xf>
    <xf numFmtId="0" fontId="37" fillId="0" borderId="0">
      <alignment/>
      <protection locked="0"/>
    </xf>
    <xf numFmtId="0" fontId="0" fillId="0" borderId="0">
      <alignment/>
      <protection/>
    </xf>
    <xf numFmtId="0" fontId="0" fillId="0" borderId="0">
      <alignment/>
      <protection/>
    </xf>
    <xf numFmtId="0" fontId="48" fillId="0" borderId="0" applyNumberFormat="0" applyBorder="0" applyProtection="0">
      <alignment horizontal="center" textRotation="90"/>
    </xf>
    <xf numFmtId="0" fontId="1" fillId="0" borderId="0">
      <alignment/>
      <protection/>
    </xf>
    <xf numFmtId="0" fontId="0" fillId="0" borderId="0">
      <alignment/>
      <protection/>
    </xf>
    <xf numFmtId="0" fontId="46"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174" fontId="1" fillId="0" borderId="0" applyFont="0" applyFill="0" applyBorder="0" applyAlignment="0" applyProtection="0"/>
    <xf numFmtId="0" fontId="18" fillId="3" borderId="2" applyNumberFormat="0" applyBorder="0" applyAlignment="0" applyProtection="0"/>
    <xf numFmtId="0" fontId="0" fillId="0" borderId="0">
      <alignment/>
      <protection/>
    </xf>
    <xf numFmtId="0" fontId="1" fillId="0" borderId="0">
      <alignment horizontal="centerContinuous" vertical="justify"/>
      <protection/>
    </xf>
    <xf numFmtId="0" fontId="0" fillId="0" borderId="0">
      <alignment/>
      <protection/>
    </xf>
    <xf numFmtId="0" fontId="0" fillId="0" borderId="0">
      <alignment/>
      <protection/>
    </xf>
    <xf numFmtId="0" fontId="1" fillId="0" borderId="0">
      <alignment horizontal="centerContinuous" vertical="justify"/>
      <protection/>
    </xf>
    <xf numFmtId="0" fontId="0" fillId="0" borderId="0">
      <alignment/>
      <protection/>
    </xf>
    <xf numFmtId="9" fontId="25" fillId="0" borderId="0" applyFont="0" applyFill="0" applyBorder="0" applyAlignment="0" applyProtection="0"/>
    <xf numFmtId="0" fontId="1" fillId="0" borderId="0">
      <alignment horizontal="centerContinuous" vertical="justify"/>
      <protection/>
    </xf>
    <xf numFmtId="0" fontId="0" fillId="0" borderId="0">
      <alignment/>
      <protection/>
    </xf>
    <xf numFmtId="0" fontId="0" fillId="0" borderId="0">
      <alignment/>
      <protection/>
    </xf>
    <xf numFmtId="0" fontId="1" fillId="0" borderId="0">
      <alignment horizontal="centerContinuous" vertical="justify"/>
      <protection/>
    </xf>
    <xf numFmtId="0" fontId="0" fillId="0" borderId="0">
      <alignment/>
      <protection/>
    </xf>
    <xf numFmtId="0" fontId="1" fillId="0" borderId="0">
      <alignment horizontal="centerContinuous" vertical="justify"/>
      <protection/>
    </xf>
    <xf numFmtId="0" fontId="45" fillId="0" borderId="0">
      <alignment/>
      <protection/>
    </xf>
    <xf numFmtId="0" fontId="0" fillId="0" borderId="0">
      <alignment/>
      <protection/>
    </xf>
    <xf numFmtId="167" fontId="0" fillId="0" borderId="0" applyFont="0" applyFill="0" applyBorder="0" applyAlignment="0" applyProtection="0"/>
    <xf numFmtId="44" fontId="25" fillId="0" borderId="0" applyFont="0" applyFill="0" applyBorder="0" applyAlignment="0" applyProtection="0"/>
    <xf numFmtId="180"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167" fontId="1" fillId="0" borderId="0" applyFont="0" applyFill="0" applyBorder="0" applyAlignment="0" applyProtection="0"/>
    <xf numFmtId="0" fontId="0" fillId="0" borderId="0">
      <alignment/>
      <protection/>
    </xf>
    <xf numFmtId="167" fontId="0"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177" fontId="43"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38" fillId="0" borderId="0">
      <alignment/>
      <protection/>
    </xf>
    <xf numFmtId="0" fontId="1" fillId="0" borderId="0">
      <alignment/>
      <protection/>
    </xf>
    <xf numFmtId="0" fontId="3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38"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173"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3"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4"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174"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174" fontId="1" fillId="0" borderId="0" applyFont="0" applyFill="0" applyBorder="0" applyAlignment="0" applyProtection="0"/>
    <xf numFmtId="0" fontId="0" fillId="0" borderId="0">
      <alignment/>
      <protection/>
    </xf>
    <xf numFmtId="174" fontId="1" fillId="0" borderId="0" applyFont="0" applyFill="0" applyBorder="0" applyAlignment="0" applyProtection="0"/>
    <xf numFmtId="0" fontId="0" fillId="0" borderId="0">
      <alignment/>
      <protection/>
    </xf>
    <xf numFmtId="0" fontId="0" fillId="0" borderId="0">
      <alignment/>
      <protection/>
    </xf>
    <xf numFmtId="17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4" fontId="1" fillId="0" borderId="0" applyFont="0" applyFill="0" applyBorder="0" applyAlignment="0" applyProtection="0"/>
    <xf numFmtId="0" fontId="1" fillId="0" borderId="0">
      <alignment/>
      <protection/>
    </xf>
    <xf numFmtId="0" fontId="0" fillId="0" borderId="0">
      <alignment/>
      <protection/>
    </xf>
    <xf numFmtId="17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0"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18" fillId="0" borderId="1" applyBorder="0">
      <alignment horizontal="left" vertical="center" wrapText="1" indent="2"/>
      <protection locked="0"/>
    </xf>
    <xf numFmtId="0" fontId="18" fillId="0" borderId="1" applyBorder="0">
      <alignment horizontal="left" vertical="center" wrapText="1" indent="3"/>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64" fontId="37" fillId="0" borderId="0">
      <alignment/>
      <protection locked="0"/>
    </xf>
    <xf numFmtId="164" fontId="37" fillId="0" borderId="0">
      <alignment/>
      <protection locked="0"/>
    </xf>
    <xf numFmtId="188" fontId="37" fillId="0" borderId="0">
      <alignment/>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40" fillId="0" borderId="0" applyBorder="0" applyProtection="0">
      <alignment/>
    </xf>
    <xf numFmtId="38" fontId="49" fillId="0" borderId="0" applyFont="0" applyFill="0" applyBorder="0" applyAlignment="0" applyProtection="0"/>
    <xf numFmtId="172" fontId="51" fillId="0" borderId="0">
      <alignment/>
      <protection locked="0"/>
    </xf>
    <xf numFmtId="176" fontId="1" fillId="0" borderId="0" applyFont="0" applyFill="0" applyBorder="0" applyAlignment="0" applyProtection="0"/>
    <xf numFmtId="183" fontId="1"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25" fillId="0" borderId="0" applyFont="0" applyFill="0" applyBorder="0" applyAlignment="0" applyProtection="0"/>
    <xf numFmtId="183" fontId="1" fillId="0" borderId="0" applyFill="0" applyBorder="0" applyAlignment="0" applyProtection="0"/>
    <xf numFmtId="183" fontId="1" fillId="0" borderId="0" applyFill="0" applyBorder="0" applyAlignment="0" applyProtection="0"/>
    <xf numFmtId="178" fontId="41" fillId="0" borderId="0" applyBorder="0" applyProtection="0">
      <alignment/>
    </xf>
    <xf numFmtId="174" fontId="1" fillId="0" borderId="0" applyFont="0" applyFill="0" applyBorder="0" applyAlignment="0" applyProtection="0"/>
    <xf numFmtId="174" fontId="1" fillId="0" borderId="0" applyFont="0" applyFill="0" applyBorder="0" applyAlignment="0" applyProtection="0"/>
    <xf numFmtId="0" fontId="52" fillId="0" borderId="0" applyNumberFormat="0" applyFill="0" applyBorder="0" applyAlignment="0" applyProtection="0"/>
    <xf numFmtId="0" fontId="53" fillId="0" borderId="0">
      <alignment/>
      <protection locked="0"/>
    </xf>
    <xf numFmtId="0" fontId="53" fillId="0" borderId="0">
      <alignment/>
      <protection locked="0"/>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87"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2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38" fillId="0" borderId="0" applyFont="0" applyFill="0" applyBorder="0" applyAlignment="0" applyProtection="0"/>
    <xf numFmtId="0" fontId="0" fillId="0" borderId="0">
      <alignment/>
      <protection/>
    </xf>
    <xf numFmtId="174" fontId="1" fillId="0" borderId="0" applyFont="0" applyFill="0" applyBorder="0" applyAlignment="0" applyProtection="0"/>
    <xf numFmtId="44" fontId="1" fillId="0" borderId="0" applyFont="0" applyFill="0" applyBorder="0" applyAlignment="0" applyProtection="0"/>
    <xf numFmtId="0" fontId="0" fillId="0" borderId="0">
      <alignment/>
      <protection/>
    </xf>
    <xf numFmtId="0" fontId="42" fillId="0" borderId="0">
      <alignment/>
      <protection/>
    </xf>
    <xf numFmtId="0" fontId="1" fillId="0" borderId="0">
      <alignment/>
      <protection/>
    </xf>
    <xf numFmtId="0" fontId="1" fillId="0" borderId="0">
      <alignment/>
      <protection/>
    </xf>
    <xf numFmtId="0" fontId="41" fillId="0" borderId="0" applyNumberFormat="0" applyBorder="0" applyProtection="0">
      <alignment/>
    </xf>
    <xf numFmtId="0" fontId="41" fillId="0" borderId="0" applyNumberFormat="0" applyBorder="0" applyProtection="0">
      <alignment/>
    </xf>
    <xf numFmtId="174" fontId="1" fillId="0" borderId="0" applyFont="0" applyFill="0" applyBorder="0" applyAlignment="0" applyProtection="0"/>
    <xf numFmtId="170" fontId="37" fillId="0" borderId="0">
      <alignment/>
      <protection locked="0"/>
    </xf>
    <xf numFmtId="0" fontId="39" fillId="0" borderId="1" applyFill="0" applyBorder="0">
      <alignment/>
      <protection locked="0"/>
    </xf>
    <xf numFmtId="167" fontId="1" fillId="0" borderId="0" applyFont="0" applyFill="0" applyBorder="0" applyAlignment="0" applyProtection="0"/>
    <xf numFmtId="165" fontId="37" fillId="0" borderId="0">
      <alignment/>
      <protection locked="0"/>
    </xf>
    <xf numFmtId="0" fontId="37" fillId="0" borderId="0">
      <alignment/>
      <protection locked="0"/>
    </xf>
    <xf numFmtId="0" fontId="37" fillId="0" borderId="0">
      <alignment/>
      <protection locked="0"/>
    </xf>
    <xf numFmtId="178" fontId="41" fillId="0" borderId="0" applyBorder="0" applyProtection="0">
      <alignment/>
    </xf>
    <xf numFmtId="178" fontId="41" fillId="0" borderId="0" applyBorder="0" applyProtection="0">
      <alignment/>
    </xf>
    <xf numFmtId="0" fontId="41" fillId="0" borderId="0" applyNumberFormat="0" applyBorder="0" applyProtection="0">
      <alignment/>
    </xf>
    <xf numFmtId="186" fontId="37" fillId="0" borderId="0">
      <alignment/>
      <protection locked="0"/>
    </xf>
    <xf numFmtId="186" fontId="37" fillId="0" borderId="0">
      <alignment/>
      <protection locked="0"/>
    </xf>
    <xf numFmtId="0" fontId="47" fillId="0" borderId="0" applyNumberFormat="0" applyFill="0" applyBorder="0">
      <alignment/>
      <protection locked="0"/>
    </xf>
    <xf numFmtId="0" fontId="37" fillId="0" borderId="0">
      <alignment/>
      <protection locked="0"/>
    </xf>
    <xf numFmtId="0" fontId="37" fillId="0" borderId="0">
      <alignment/>
      <protection locked="0"/>
    </xf>
    <xf numFmtId="0" fontId="36" fillId="0" borderId="0">
      <alignment/>
      <protection/>
    </xf>
    <xf numFmtId="44" fontId="25" fillId="0" borderId="0" applyFont="0" applyFill="0" applyBorder="0" applyAlignment="0" applyProtection="0"/>
    <xf numFmtId="180"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7" fontId="43"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164" fontId="37" fillId="0" borderId="0">
      <alignment/>
      <protection locked="0"/>
    </xf>
    <xf numFmtId="188" fontId="37" fillId="0" borderId="0">
      <alignment/>
      <protection locked="0"/>
    </xf>
    <xf numFmtId="38" fontId="49" fillId="0" borderId="0" applyFont="0" applyFill="0" applyBorder="0" applyAlignment="0" applyProtection="0"/>
    <xf numFmtId="172" fontId="51" fillId="0" borderId="0">
      <alignment/>
      <protection locked="0"/>
    </xf>
    <xf numFmtId="43" fontId="0" fillId="0" borderId="0" applyFont="0" applyFill="0" applyBorder="0" applyAlignment="0" applyProtection="0"/>
    <xf numFmtId="43" fontId="0" fillId="0" borderId="0" applyFont="0" applyFill="0" applyBorder="0" applyAlignment="0" applyProtection="0"/>
    <xf numFmtId="183" fontId="1" fillId="0" borderId="0" applyFill="0" applyBorder="0" applyAlignment="0" applyProtection="0"/>
    <xf numFmtId="183" fontId="1" fillId="0" borderId="0" applyFill="0" applyBorder="0" applyAlignment="0" applyProtection="0"/>
    <xf numFmtId="174" fontId="25" fillId="0" borderId="0" applyFont="0" applyFill="0" applyBorder="0" applyAlignment="0" applyProtection="0"/>
    <xf numFmtId="178" fontId="41" fillId="0" borderId="0" applyBorder="0" applyProtection="0">
      <alignment/>
    </xf>
    <xf numFmtId="174" fontId="1" fillId="0" borderId="0" applyFont="0" applyFill="0" applyBorder="0" applyAlignment="0" applyProtection="0"/>
    <xf numFmtId="174" fontId="1" fillId="0" borderId="0" applyFont="0" applyFill="0" applyBorder="0" applyAlignment="0" applyProtection="0"/>
    <xf numFmtId="0" fontId="52" fillId="0" borderId="0" applyNumberFormat="0" applyFill="0" applyBorder="0" applyAlignment="0" applyProtection="0"/>
    <xf numFmtId="0" fontId="53" fillId="0" borderId="0">
      <alignment/>
      <protection locked="0"/>
    </xf>
    <xf numFmtId="0" fontId="53" fillId="0" borderId="0">
      <alignment/>
      <protection locked="0"/>
    </xf>
    <xf numFmtId="174" fontId="0" fillId="0" borderId="0" applyFont="0" applyFill="0" applyBorder="0" applyAlignment="0" applyProtection="0"/>
    <xf numFmtId="0" fontId="0" fillId="0" borderId="0">
      <alignment/>
      <protection/>
    </xf>
  </cellStyleXfs>
  <cellXfs count="611">
    <xf numFmtId="0" fontId="0" fillId="0" borderId="0" xfId="0"/>
    <xf numFmtId="0" fontId="2" fillId="0" borderId="0" xfId="774" applyFont="1" applyBorder="1" applyProtection="1">
      <alignment/>
      <protection/>
    </xf>
    <xf numFmtId="0" fontId="3" fillId="0" borderId="0" xfId="774" applyFont="1" applyBorder="1" applyProtection="1">
      <alignment/>
      <protection/>
    </xf>
    <xf numFmtId="0" fontId="3" fillId="0" borderId="0" xfId="774" applyFont="1" applyBorder="1">
      <alignment/>
      <protection/>
    </xf>
    <xf numFmtId="0" fontId="2" fillId="0" borderId="0" xfId="774" applyFont="1" applyAlignment="1" applyProtection="1">
      <alignment vertical="top"/>
      <protection/>
    </xf>
    <xf numFmtId="0" fontId="3" fillId="0" borderId="0" xfId="774" applyFont="1">
      <alignment/>
      <protection/>
    </xf>
    <xf numFmtId="0" fontId="4" fillId="0" borderId="0" xfId="774" applyFont="1">
      <alignment/>
      <protection/>
    </xf>
    <xf numFmtId="0" fontId="2" fillId="0" borderId="0" xfId="774" applyFont="1" applyBorder="1">
      <alignment/>
      <protection/>
    </xf>
    <xf numFmtId="0" fontId="2" fillId="0" borderId="0" xfId="774" applyFont="1">
      <alignment/>
      <protection/>
    </xf>
    <xf numFmtId="0" fontId="2" fillId="0" borderId="0" xfId="774" applyFont="1" applyBorder="1" applyProtection="1">
      <alignment/>
      <protection hidden="1"/>
    </xf>
    <xf numFmtId="0" fontId="4" fillId="0" borderId="0" xfId="774" applyFont="1" applyBorder="1" applyAlignment="1" applyProtection="1">
      <alignment horizontal="center" vertical="center"/>
      <protection hidden="1"/>
    </xf>
    <xf numFmtId="0" fontId="2" fillId="0" borderId="0" xfId="774" applyFont="1" applyBorder="1" applyAlignment="1" applyProtection="1">
      <alignment horizontal="left" vertical="top"/>
      <protection hidden="1"/>
    </xf>
    <xf numFmtId="0" fontId="5" fillId="0" borderId="3" xfId="774" applyFont="1" applyFill="1" applyBorder="1" applyAlignment="1" applyProtection="1">
      <alignment horizontal="left" vertical="top"/>
      <protection/>
    </xf>
    <xf numFmtId="0" fontId="3" fillId="0" borderId="0" xfId="774" applyFont="1" applyFill="1" applyBorder="1" applyAlignment="1" applyProtection="1">
      <alignment vertical="top"/>
      <protection/>
    </xf>
    <xf numFmtId="0" fontId="6" fillId="0" borderId="0" xfId="774" applyFont="1" applyFill="1" applyBorder="1" applyAlignment="1" applyProtection="1">
      <alignment vertical="top"/>
      <protection/>
    </xf>
    <xf numFmtId="0" fontId="3" fillId="0" borderId="0" xfId="774" applyFont="1" applyBorder="1" applyAlignment="1" applyProtection="1">
      <alignment vertical="center"/>
      <protection/>
    </xf>
    <xf numFmtId="0" fontId="3" fillId="0" borderId="0" xfId="774" applyFont="1" applyBorder="1" applyProtection="1">
      <alignment/>
      <protection hidden="1"/>
    </xf>
    <xf numFmtId="0" fontId="3" fillId="0" borderId="4" xfId="774" applyFont="1" applyBorder="1" applyProtection="1">
      <alignment/>
      <protection/>
    </xf>
    <xf numFmtId="0" fontId="3" fillId="0" borderId="4" xfId="774" applyFont="1" applyBorder="1" applyProtection="1">
      <alignment/>
      <protection hidden="1"/>
    </xf>
    <xf numFmtId="0" fontId="3" fillId="0" borderId="0" xfId="774" applyFont="1" applyProtection="1">
      <alignment/>
      <protection/>
    </xf>
    <xf numFmtId="0" fontId="2" fillId="0" borderId="2" xfId="774" applyFont="1" applyBorder="1" applyAlignment="1" applyProtection="1">
      <alignment horizontal="left"/>
      <protection/>
    </xf>
    <xf numFmtId="10" fontId="2" fillId="0" borderId="5" xfId="1472" applyNumberFormat="1" applyFont="1" applyBorder="1" applyProtection="1">
      <protection hidden="1"/>
    </xf>
    <xf numFmtId="168" fontId="2" fillId="0" borderId="2" xfId="1518" applyNumberFormat="1" applyFont="1" applyBorder="1" applyAlignment="1" applyProtection="1">
      <alignment horizontal="right" vertical="center"/>
      <protection hidden="1" locked="0"/>
    </xf>
    <xf numFmtId="168" fontId="2" fillId="4" borderId="5" xfId="1503" applyNumberFormat="1" applyFont="1" applyFill="1" applyBorder="1" applyAlignment="1" applyProtection="1">
      <alignment horizontal="right" vertical="center"/>
      <protection locked="0"/>
    </xf>
    <xf numFmtId="10" fontId="2" fillId="0" borderId="5" xfId="774" applyNumberFormat="1" applyFont="1" applyBorder="1" applyProtection="1">
      <alignment/>
      <protection hidden="1"/>
    </xf>
    <xf numFmtId="9" fontId="4" fillId="0" borderId="5" xfId="774" applyNumberFormat="1" applyFont="1" applyBorder="1" applyAlignment="1" applyProtection="1">
      <alignment horizontal="center"/>
      <protection hidden="1"/>
    </xf>
    <xf numFmtId="168" fontId="4" fillId="0" borderId="5" xfId="1518" applyNumberFormat="1" applyFont="1" applyBorder="1" applyProtection="1">
      <protection hidden="1"/>
    </xf>
    <xf numFmtId="0" fontId="4" fillId="0" borderId="2" xfId="774" applyFont="1" applyBorder="1" applyAlignment="1" applyProtection="1">
      <alignment horizontal="center"/>
      <protection hidden="1"/>
    </xf>
    <xf numFmtId="174" fontId="4" fillId="5" borderId="2" xfId="1518" applyFont="1" applyFill="1" applyBorder="1" applyProtection="1">
      <protection hidden="1"/>
    </xf>
    <xf numFmtId="0" fontId="2" fillId="0" borderId="0" xfId="774" applyFont="1" applyProtection="1">
      <alignment/>
      <protection/>
    </xf>
    <xf numFmtId="10" fontId="2" fillId="0" borderId="0" xfId="774" applyNumberFormat="1" applyFont="1" applyProtection="1">
      <alignment/>
      <protection/>
    </xf>
    <xf numFmtId="0" fontId="2" fillId="0" borderId="0" xfId="774" applyFont="1" applyAlignment="1" applyProtection="1">
      <alignment horizontal="center"/>
      <protection/>
    </xf>
    <xf numFmtId="0" fontId="2" fillId="0" borderId="0" xfId="774" applyFont="1" applyBorder="1" applyAlignment="1">
      <alignment horizontal="center" vertical="center"/>
      <protection/>
    </xf>
    <xf numFmtId="0" fontId="2" fillId="0" borderId="0" xfId="774" applyFont="1" applyAlignment="1">
      <alignment horizontal="center"/>
      <protection/>
    </xf>
    <xf numFmtId="0" fontId="5" fillId="0" borderId="0" xfId="774" applyFont="1" applyFill="1" applyBorder="1" applyAlignment="1" applyProtection="1">
      <alignment horizontal="left" vertical="top"/>
      <protection/>
    </xf>
    <xf numFmtId="0" fontId="2" fillId="0" borderId="6" xfId="774" applyFont="1" applyBorder="1" applyAlignment="1" applyProtection="1">
      <alignment horizontal="left"/>
      <protection/>
    </xf>
    <xf numFmtId="0" fontId="3" fillId="0" borderId="0" xfId="774" applyFont="1" applyFill="1" applyBorder="1" applyProtection="1">
      <alignment/>
      <protection/>
    </xf>
    <xf numFmtId="0" fontId="3" fillId="0" borderId="7" xfId="774" applyFont="1" applyBorder="1" applyAlignment="1" applyProtection="1">
      <alignment horizontal="center" vertical="center"/>
      <protection hidden="1"/>
    </xf>
    <xf numFmtId="0" fontId="3" fillId="0" borderId="7" xfId="774" applyFont="1" applyBorder="1" applyProtection="1">
      <alignment/>
      <protection hidden="1"/>
    </xf>
    <xf numFmtId="0" fontId="2" fillId="6" borderId="3" xfId="774" applyFont="1" applyFill="1" applyBorder="1" applyAlignment="1" applyProtection="1">
      <alignment vertical="top"/>
      <protection/>
    </xf>
    <xf numFmtId="0" fontId="2" fillId="6" borderId="6" xfId="774" applyFont="1" applyFill="1" applyBorder="1" applyAlignment="1" applyProtection="1">
      <alignment vertical="top"/>
      <protection/>
    </xf>
    <xf numFmtId="174" fontId="3" fillId="0" borderId="0" xfId="1518" applyFont="1" applyProtection="1">
      <protection/>
    </xf>
    <xf numFmtId="185" fontId="3" fillId="0" borderId="0" xfId="774" applyNumberFormat="1" applyFont="1" applyProtection="1">
      <alignment/>
      <protection hidden="1"/>
    </xf>
    <xf numFmtId="174" fontId="3" fillId="0" borderId="4" xfId="1518" applyFont="1" applyBorder="1" applyProtection="1">
      <protection/>
    </xf>
    <xf numFmtId="185" fontId="3" fillId="0" borderId="4" xfId="774" applyNumberFormat="1" applyFont="1" applyBorder="1" applyProtection="1">
      <alignment/>
      <protection hidden="1"/>
    </xf>
    <xf numFmtId="168" fontId="2" fillId="0" borderId="2" xfId="1518" applyNumberFormat="1" applyFont="1" applyBorder="1" applyProtection="1">
      <protection locked="0"/>
    </xf>
    <xf numFmtId="9" fontId="2" fillId="0" borderId="2" xfId="774" applyNumberFormat="1" applyFont="1" applyBorder="1" applyProtection="1">
      <alignment/>
      <protection hidden="1"/>
    </xf>
    <xf numFmtId="10" fontId="2" fillId="0" borderId="0" xfId="774" applyNumberFormat="1" applyFont="1">
      <alignment/>
      <protection/>
    </xf>
    <xf numFmtId="185" fontId="2" fillId="0" borderId="5" xfId="774" applyNumberFormat="1" applyFont="1" applyBorder="1" applyProtection="1">
      <alignment/>
      <protection hidden="1"/>
    </xf>
    <xf numFmtId="9" fontId="2" fillId="0" borderId="5" xfId="774" applyNumberFormat="1" applyFont="1" applyBorder="1" applyProtection="1">
      <alignment/>
      <protection hidden="1"/>
    </xf>
    <xf numFmtId="10" fontId="4" fillId="0" borderId="5" xfId="774" applyNumberFormat="1" applyFont="1" applyBorder="1" applyProtection="1">
      <alignment/>
      <protection hidden="1"/>
    </xf>
    <xf numFmtId="10" fontId="4" fillId="0" borderId="0" xfId="774" applyNumberFormat="1" applyFont="1">
      <alignment/>
      <protection/>
    </xf>
    <xf numFmtId="168" fontId="4" fillId="0" borderId="2" xfId="1518" applyNumberFormat="1" applyFont="1" applyBorder="1" applyProtection="1">
      <protection hidden="1"/>
    </xf>
    <xf numFmtId="10" fontId="4" fillId="0" borderId="2" xfId="774" applyNumberFormat="1" applyFont="1" applyBorder="1" applyProtection="1">
      <alignment/>
      <protection hidden="1"/>
    </xf>
    <xf numFmtId="9" fontId="2" fillId="0" borderId="0" xfId="774" applyNumberFormat="1" applyFont="1">
      <alignment/>
      <protection/>
    </xf>
    <xf numFmtId="174" fontId="2" fillId="0" borderId="0" xfId="774" applyNumberFormat="1" applyFont="1" applyProtection="1">
      <alignment/>
      <protection/>
    </xf>
    <xf numFmtId="168" fontId="2" fillId="0" borderId="0" xfId="774" applyNumberFormat="1" applyFont="1">
      <alignment/>
      <protection/>
    </xf>
    <xf numFmtId="4" fontId="2" fillId="0" borderId="0" xfId="774" applyNumberFormat="1" applyFont="1">
      <alignment/>
      <protection/>
    </xf>
    <xf numFmtId="0" fontId="18" fillId="0" borderId="0" xfId="174" applyFont="1">
      <alignment/>
      <protection/>
    </xf>
    <xf numFmtId="0" fontId="1" fillId="0" borderId="0" xfId="174" applyBorder="1" applyAlignment="1">
      <alignment vertical="center"/>
      <protection/>
    </xf>
    <xf numFmtId="0" fontId="19" fillId="0" borderId="0" xfId="174" applyFont="1" applyBorder="1" applyAlignment="1">
      <alignment vertical="center"/>
      <protection/>
    </xf>
    <xf numFmtId="0" fontId="1" fillId="4" borderId="0" xfId="174" applyFill="1">
      <alignment/>
      <protection/>
    </xf>
    <xf numFmtId="0" fontId="14" fillId="0" borderId="0" xfId="674" applyFont="1" applyFill="1" applyAlignment="1">
      <alignment horizontal="center" vertical="center" wrapText="1"/>
      <protection/>
    </xf>
    <xf numFmtId="0" fontId="15" fillId="0" borderId="0" xfId="674" applyFont="1" applyAlignment="1">
      <alignment horizontal="left" vertical="center" wrapText="1"/>
      <protection/>
    </xf>
    <xf numFmtId="174" fontId="15" fillId="0" borderId="0" xfId="1306" applyFont="1" applyAlignment="1">
      <alignment vertical="center" wrapText="1"/>
    </xf>
    <xf numFmtId="0" fontId="1" fillId="0" borderId="0" xfId="174">
      <alignment/>
      <protection/>
    </xf>
    <xf numFmtId="0" fontId="20" fillId="7" borderId="8" xfId="674" applyFont="1" applyFill="1" applyBorder="1" applyAlignment="1">
      <alignment horizontal="center" vertical="center" wrapText="1"/>
      <protection/>
    </xf>
    <xf numFmtId="0" fontId="20" fillId="7" borderId="9" xfId="674" applyFont="1" applyFill="1" applyBorder="1" applyAlignment="1">
      <alignment horizontal="center" vertical="center" wrapText="1"/>
      <protection/>
    </xf>
    <xf numFmtId="0" fontId="20" fillId="7" borderId="5" xfId="674" applyFont="1" applyFill="1" applyBorder="1" applyAlignment="1">
      <alignment horizontal="center" vertical="center" wrapText="1"/>
      <protection/>
    </xf>
    <xf numFmtId="174" fontId="20" fillId="7" borderId="5" xfId="1306" applyFont="1" applyFill="1" applyBorder="1" applyAlignment="1">
      <alignment horizontal="center" vertical="center" wrapText="1"/>
    </xf>
    <xf numFmtId="0" fontId="20" fillId="8" borderId="10" xfId="174" applyFont="1" applyFill="1" applyBorder="1" applyAlignment="1">
      <alignment horizontal="center" vertical="center" wrapText="1"/>
      <protection/>
    </xf>
    <xf numFmtId="0" fontId="20" fillId="8" borderId="11" xfId="174" applyFont="1" applyFill="1" applyBorder="1" applyAlignment="1">
      <alignment horizontal="center" vertical="center" wrapText="1"/>
      <protection/>
    </xf>
    <xf numFmtId="0" fontId="20" fillId="8" borderId="2" xfId="174" applyFont="1" applyFill="1" applyBorder="1" applyAlignment="1">
      <alignment horizontal="left" vertical="center" wrapText="1"/>
      <protection/>
    </xf>
    <xf numFmtId="4" fontId="20" fillId="8" borderId="2" xfId="174" applyNumberFormat="1" applyFont="1" applyFill="1" applyBorder="1" applyAlignment="1">
      <alignment horizontal="left" vertical="center" wrapText="1"/>
      <protection/>
    </xf>
    <xf numFmtId="0" fontId="20" fillId="0" borderId="2" xfId="174" applyFont="1" applyFill="1" applyBorder="1" applyAlignment="1">
      <alignment horizontal="center" vertical="center"/>
      <protection/>
    </xf>
    <xf numFmtId="0" fontId="20" fillId="0" borderId="1" xfId="1453" applyFont="1" applyFill="1" applyBorder="1" applyAlignment="1" applyProtection="1">
      <alignment horizontal="center" vertical="center"/>
      <protection locked="0"/>
    </xf>
    <xf numFmtId="0" fontId="24" fillId="0" borderId="2" xfId="1455" applyFont="1" applyFill="1" applyBorder="1" applyAlignment="1">
      <alignment horizontal="left" vertical="top" wrapText="1"/>
      <protection/>
    </xf>
    <xf numFmtId="4" fontId="20" fillId="0" borderId="2" xfId="174" applyNumberFormat="1" applyFont="1" applyFill="1" applyBorder="1" applyAlignment="1">
      <alignment horizontal="center" vertical="center"/>
      <protection/>
    </xf>
    <xf numFmtId="4" fontId="20" fillId="0" borderId="2" xfId="1306" applyNumberFormat="1" applyFont="1" applyFill="1" applyBorder="1" applyAlignment="1">
      <alignment horizontal="center" vertical="center"/>
    </xf>
    <xf numFmtId="0" fontId="20" fillId="0" borderId="10" xfId="174" applyNumberFormat="1" applyFont="1" applyFill="1" applyBorder="1" applyAlignment="1">
      <alignment horizontal="center" vertical="center" wrapText="1"/>
      <protection/>
    </xf>
    <xf numFmtId="0" fontId="20" fillId="0" borderId="11" xfId="174" applyNumberFormat="1" applyFont="1" applyFill="1" applyBorder="1" applyAlignment="1">
      <alignment horizontal="center" vertical="center" wrapText="1"/>
      <protection/>
    </xf>
    <xf numFmtId="0" fontId="20" fillId="0" borderId="2" xfId="174" applyNumberFormat="1" applyFont="1" applyFill="1" applyBorder="1" applyAlignment="1">
      <alignment horizontal="center" vertical="center" wrapText="1"/>
      <protection/>
    </xf>
    <xf numFmtId="0" fontId="17" fillId="0" borderId="2" xfId="174" applyFont="1" applyFill="1" applyBorder="1" applyAlignment="1">
      <alignment horizontal="left" vertical="center" wrapText="1"/>
      <protection/>
    </xf>
    <xf numFmtId="4" fontId="17" fillId="0" borderId="2" xfId="1306" applyNumberFormat="1" applyFont="1" applyFill="1" applyBorder="1" applyAlignment="1">
      <alignment vertical="center"/>
    </xf>
    <xf numFmtId="0" fontId="20" fillId="4" borderId="2" xfId="174" applyFont="1" applyFill="1" applyBorder="1" applyAlignment="1">
      <alignment horizontal="right" vertical="center" wrapText="1"/>
      <protection/>
    </xf>
    <xf numFmtId="0" fontId="20" fillId="4" borderId="2" xfId="174" applyFont="1" applyFill="1" applyBorder="1" applyAlignment="1">
      <alignment horizontal="center" vertical="center" wrapText="1"/>
      <protection/>
    </xf>
    <xf numFmtId="4" fontId="20" fillId="4" borderId="2" xfId="1306" applyNumberFormat="1" applyFont="1" applyFill="1" applyBorder="1" applyAlignment="1">
      <alignment vertical="center" wrapText="1"/>
    </xf>
    <xf numFmtId="4" fontId="17" fillId="4" borderId="2" xfId="1306" applyNumberFormat="1" applyFont="1" applyFill="1" applyBorder="1" applyAlignment="1">
      <alignment vertical="center" wrapText="1"/>
    </xf>
    <xf numFmtId="49" fontId="20" fillId="0" borderId="2" xfId="174" applyNumberFormat="1" applyFont="1" applyFill="1" applyBorder="1" applyAlignment="1">
      <alignment horizontal="center" vertical="center" wrapText="1"/>
      <protection/>
    </xf>
    <xf numFmtId="0" fontId="20" fillId="4" borderId="1" xfId="1453" applyFont="1" applyFill="1" applyBorder="1" applyAlignment="1" applyProtection="1">
      <alignment horizontal="center" vertical="center"/>
      <protection locked="0"/>
    </xf>
    <xf numFmtId="0" fontId="24" fillId="4" borderId="2" xfId="1455" applyFont="1" applyFill="1" applyBorder="1" applyAlignment="1">
      <alignment horizontal="left" vertical="top" wrapText="1"/>
      <protection/>
    </xf>
    <xf numFmtId="0" fontId="20" fillId="8" borderId="2" xfId="174" applyFont="1" applyFill="1" applyBorder="1" applyAlignment="1">
      <alignment horizontal="center" vertical="center" wrapText="1"/>
      <protection/>
    </xf>
    <xf numFmtId="0" fontId="20" fillId="0" borderId="12" xfId="1453" applyFont="1" applyFill="1" applyBorder="1" applyAlignment="1" applyProtection="1">
      <alignment horizontal="center" vertical="center"/>
      <protection locked="0"/>
    </xf>
    <xf numFmtId="0" fontId="24" fillId="0" borderId="5" xfId="1455" applyFont="1" applyFill="1" applyBorder="1" applyAlignment="1">
      <alignment horizontal="left" vertical="top" wrapText="1"/>
      <protection/>
    </xf>
    <xf numFmtId="49" fontId="20" fillId="0" borderId="11" xfId="174" applyNumberFormat="1" applyFont="1" applyFill="1" applyBorder="1" applyAlignment="1">
      <alignment horizontal="center" vertical="center" wrapText="1"/>
      <protection/>
    </xf>
    <xf numFmtId="4" fontId="20" fillId="4" borderId="2" xfId="174" applyNumberFormat="1" applyFont="1" applyFill="1" applyBorder="1" applyAlignment="1">
      <alignment horizontal="left" vertical="center" wrapText="1"/>
      <protection/>
    </xf>
    <xf numFmtId="0" fontId="17" fillId="4" borderId="11" xfId="174" applyFont="1" applyFill="1" applyBorder="1" applyAlignment="1">
      <alignment horizontal="center" vertical="center" wrapText="1"/>
      <protection/>
    </xf>
    <xf numFmtId="49" fontId="17" fillId="0" borderId="11" xfId="174" applyNumberFormat="1" applyFont="1" applyFill="1" applyBorder="1" applyAlignment="1">
      <alignment horizontal="center" vertical="center" wrapText="1"/>
      <protection/>
    </xf>
    <xf numFmtId="0" fontId="25" fillId="4" borderId="2" xfId="1455" applyFont="1" applyFill="1" applyBorder="1" applyAlignment="1">
      <alignment horizontal="left" vertical="top" wrapText="1"/>
      <protection/>
    </xf>
    <xf numFmtId="4" fontId="17" fillId="4" borderId="2" xfId="174" applyNumberFormat="1" applyFont="1" applyFill="1" applyBorder="1" applyAlignment="1">
      <alignment horizontal="center" vertical="center" wrapText="1"/>
      <protection/>
    </xf>
    <xf numFmtId="0" fontId="20" fillId="4" borderId="11" xfId="174" applyFont="1" applyFill="1" applyBorder="1" applyAlignment="1">
      <alignment horizontal="left" vertical="center" wrapText="1"/>
      <protection/>
    </xf>
    <xf numFmtId="0" fontId="20" fillId="4" borderId="2" xfId="174" applyFont="1" applyFill="1" applyBorder="1" applyAlignment="1">
      <alignment horizontal="left" vertical="center" wrapText="1"/>
      <protection/>
    </xf>
    <xf numFmtId="0" fontId="20" fillId="4" borderId="11" xfId="174" applyFont="1" applyFill="1" applyBorder="1" applyAlignment="1">
      <alignment horizontal="center" vertical="center" wrapText="1"/>
      <protection/>
    </xf>
    <xf numFmtId="0" fontId="25" fillId="4" borderId="11" xfId="1455" applyFont="1" applyFill="1" applyBorder="1" applyAlignment="1">
      <alignment horizontal="left" vertical="top" wrapText="1"/>
      <protection/>
    </xf>
    <xf numFmtId="4" fontId="17" fillId="4" borderId="2" xfId="174" applyNumberFormat="1" applyFont="1" applyFill="1" applyBorder="1" applyAlignment="1">
      <alignment horizontal="left" vertical="center" wrapText="1"/>
      <protection/>
    </xf>
    <xf numFmtId="0" fontId="17" fillId="4" borderId="2" xfId="174" applyFont="1" applyFill="1" applyBorder="1" applyAlignment="1">
      <alignment horizontal="left" vertical="center" wrapText="1"/>
      <protection/>
    </xf>
    <xf numFmtId="0" fontId="17" fillId="0" borderId="2" xfId="593" applyFont="1" applyFill="1" applyBorder="1" applyAlignment="1">
      <alignment horizontal="center" vertical="center"/>
      <protection/>
    </xf>
    <xf numFmtId="4" fontId="20" fillId="0" borderId="2" xfId="1306" applyNumberFormat="1" applyFont="1" applyFill="1" applyBorder="1" applyAlignment="1">
      <alignment vertical="center"/>
    </xf>
    <xf numFmtId="0" fontId="17" fillId="0" borderId="10" xfId="174" applyNumberFormat="1" applyFont="1" applyFill="1" applyBorder="1" applyAlignment="1">
      <alignment horizontal="center" vertical="center" wrapText="1"/>
      <protection/>
    </xf>
    <xf numFmtId="0" fontId="25" fillId="4" borderId="2" xfId="1455" applyFont="1" applyFill="1" applyBorder="1" applyAlignment="1">
      <alignment horizontal="center" vertical="center" wrapText="1"/>
      <protection/>
    </xf>
    <xf numFmtId="4" fontId="17" fillId="0" borderId="2" xfId="1306" applyNumberFormat="1" applyFont="1" applyFill="1" applyBorder="1" applyAlignment="1" applyProtection="1">
      <alignment horizontal="right" vertical="center"/>
      <protection locked="0"/>
    </xf>
    <xf numFmtId="4" fontId="25" fillId="4" borderId="11" xfId="1455" applyNumberFormat="1" applyFont="1" applyFill="1" applyBorder="1" applyAlignment="1">
      <alignment horizontal="center" vertical="center"/>
      <protection/>
    </xf>
    <xf numFmtId="0" fontId="20" fillId="0" borderId="2" xfId="1453" applyFont="1" applyFill="1" applyBorder="1" applyAlignment="1" applyProtection="1">
      <alignment horizontal="center" vertical="center"/>
      <protection locked="0"/>
    </xf>
    <xf numFmtId="4" fontId="20" fillId="0" borderId="2" xfId="1306" applyNumberFormat="1" applyFont="1" applyFill="1" applyBorder="1" applyAlignment="1">
      <alignment vertical="center" wrapText="1"/>
    </xf>
    <xf numFmtId="49" fontId="20" fillId="0" borderId="2" xfId="1453" applyNumberFormat="1" applyFont="1" applyFill="1" applyBorder="1" applyAlignment="1" applyProtection="1">
      <alignment horizontal="center" vertical="center"/>
      <protection locked="0"/>
    </xf>
    <xf numFmtId="0" fontId="24" fillId="0" borderId="2" xfId="1455" applyFont="1" applyBorder="1" applyAlignment="1">
      <alignment horizontal="left" vertical="top" wrapText="1"/>
      <protection/>
    </xf>
    <xf numFmtId="0" fontId="24" fillId="0" borderId="2" xfId="1455" applyFont="1" applyBorder="1" applyAlignment="1">
      <alignment horizontal="center" vertical="center"/>
      <protection/>
    </xf>
    <xf numFmtId="4" fontId="24" fillId="0" borderId="2" xfId="1455" applyNumberFormat="1" applyFont="1" applyBorder="1" applyAlignment="1">
      <alignment horizontal="center" vertical="center"/>
      <protection/>
    </xf>
    <xf numFmtId="0" fontId="17" fillId="0" borderId="11" xfId="174" applyNumberFormat="1" applyFont="1" applyFill="1" applyBorder="1" applyAlignment="1">
      <alignment horizontal="center" vertical="center" wrapText="1"/>
      <protection/>
    </xf>
    <xf numFmtId="0" fontId="17" fillId="4" borderId="11" xfId="174" applyNumberFormat="1" applyFont="1" applyFill="1" applyBorder="1" applyAlignment="1">
      <alignment horizontal="center" vertical="center" wrapText="1"/>
      <protection/>
    </xf>
    <xf numFmtId="0" fontId="20" fillId="4" borderId="2" xfId="174" applyNumberFormat="1" applyFont="1" applyFill="1" applyBorder="1" applyAlignment="1">
      <alignment horizontal="center" vertical="center" wrapText="1"/>
      <protection/>
    </xf>
    <xf numFmtId="4" fontId="17" fillId="4" borderId="2" xfId="1306" applyNumberFormat="1" applyFont="1" applyFill="1" applyBorder="1" applyAlignment="1">
      <alignment vertical="center"/>
    </xf>
    <xf numFmtId="49" fontId="20" fillId="0" borderId="0" xfId="174" applyNumberFormat="1" applyFont="1" applyFill="1" applyBorder="1" applyAlignment="1">
      <alignment horizontal="center" vertical="center" wrapText="1"/>
      <protection/>
    </xf>
    <xf numFmtId="0" fontId="20" fillId="0" borderId="5" xfId="174" applyFont="1" applyFill="1" applyBorder="1" applyAlignment="1">
      <alignment horizontal="center" vertical="center" wrapText="1"/>
      <protection/>
    </xf>
    <xf numFmtId="0" fontId="20" fillId="0" borderId="5" xfId="174" applyFont="1" applyFill="1" applyBorder="1" applyAlignment="1">
      <alignment horizontal="justify" vertical="justify"/>
      <protection/>
    </xf>
    <xf numFmtId="4" fontId="20" fillId="0" borderId="2" xfId="174" applyNumberFormat="1" applyFont="1" applyFill="1" applyBorder="1" applyAlignment="1">
      <alignment horizontal="center" vertical="center" wrapText="1"/>
      <protection/>
    </xf>
    <xf numFmtId="4" fontId="20" fillId="0" borderId="2" xfId="174" applyNumberFormat="1" applyFont="1" applyFill="1" applyBorder="1" applyAlignment="1">
      <alignment horizontal="right" vertical="center"/>
      <protection/>
    </xf>
    <xf numFmtId="0" fontId="17" fillId="4" borderId="12" xfId="1453" applyFont="1" applyFill="1" applyBorder="1" applyAlignment="1" applyProtection="1">
      <alignment horizontal="center" vertical="center"/>
      <protection locked="0"/>
    </xf>
    <xf numFmtId="0" fontId="25" fillId="4" borderId="5" xfId="1455" applyFont="1" applyFill="1" applyBorder="1" applyAlignment="1">
      <alignment horizontal="left" vertical="top" wrapText="1"/>
      <protection/>
    </xf>
    <xf numFmtId="4" fontId="17" fillId="0" borderId="2" xfId="174" applyNumberFormat="1" applyFont="1" applyFill="1" applyBorder="1" applyAlignment="1">
      <alignment horizontal="center" vertical="center"/>
      <protection/>
    </xf>
    <xf numFmtId="4" fontId="17" fillId="0" borderId="2" xfId="1306" applyNumberFormat="1" applyFont="1" applyFill="1" applyBorder="1" applyAlignment="1">
      <alignment horizontal="center" vertical="center"/>
    </xf>
    <xf numFmtId="0" fontId="20" fillId="0" borderId="2" xfId="174" applyFont="1" applyFill="1" applyBorder="1" applyAlignment="1">
      <alignment horizontal="left" vertical="center" wrapText="1"/>
      <protection/>
    </xf>
    <xf numFmtId="179" fontId="19" fillId="0" borderId="0" xfId="174" applyNumberFormat="1" applyFont="1" applyBorder="1" applyAlignment="1">
      <alignment horizontal="right" vertical="center"/>
      <protection/>
    </xf>
    <xf numFmtId="4" fontId="17" fillId="0" borderId="2" xfId="1306" applyNumberFormat="1" applyFont="1" applyFill="1" applyBorder="1" applyAlignment="1">
      <alignment vertical="center" wrapText="1"/>
    </xf>
    <xf numFmtId="0" fontId="1" fillId="0" borderId="0" xfId="174" applyBorder="1">
      <alignment/>
      <protection/>
    </xf>
    <xf numFmtId="4" fontId="20" fillId="4" borderId="2" xfId="1306" applyNumberFormat="1" applyFont="1" applyFill="1" applyBorder="1" applyAlignment="1">
      <alignment vertical="center"/>
    </xf>
    <xf numFmtId="0" fontId="17" fillId="0" borderId="0" xfId="174" applyFont="1">
      <alignment/>
      <protection/>
    </xf>
    <xf numFmtId="0" fontId="17" fillId="0" borderId="2" xfId="593" applyFont="1" applyFill="1" applyBorder="1" applyAlignment="1">
      <alignment horizontal="center" vertical="distributed" wrapText="1"/>
      <protection/>
    </xf>
    <xf numFmtId="0" fontId="0" fillId="0" borderId="0" xfId="0" applyAlignment="1">
      <alignment horizontal="center" vertical="center"/>
    </xf>
    <xf numFmtId="0" fontId="12" fillId="9" borderId="0" xfId="0" applyFont="1" applyFill="1"/>
    <xf numFmtId="0" fontId="27" fillId="0" borderId="0" xfId="593" applyFont="1" applyAlignment="1">
      <alignment vertical="center"/>
      <protection/>
    </xf>
    <xf numFmtId="0" fontId="18" fillId="0" borderId="0" xfId="593" applyFont="1" applyFill="1" applyAlignment="1">
      <alignment vertical="center"/>
      <protection/>
    </xf>
    <xf numFmtId="0" fontId="17" fillId="0" borderId="0" xfId="593" applyFont="1" applyFill="1" applyAlignment="1">
      <alignment vertical="center"/>
      <protection/>
    </xf>
    <xf numFmtId="0" fontId="0" fillId="4" borderId="0" xfId="0" applyFill="1"/>
    <xf numFmtId="0" fontId="28" fillId="0" borderId="0" xfId="90" applyFont="1">
      <alignment/>
      <protection/>
    </xf>
    <xf numFmtId="4" fontId="2" fillId="10" borderId="0" xfId="0" applyNumberFormat="1" applyFont="1" applyFill="1" applyBorder="1"/>
    <xf numFmtId="0" fontId="12" fillId="0" borderId="0" xfId="0" applyFont="1" applyAlignment="1">
      <alignment horizontal="center"/>
    </xf>
    <xf numFmtId="0" fontId="0" fillId="0" borderId="0" xfId="0" applyFill="1" applyAlignment="1">
      <alignment horizontal="center" vertical="center"/>
    </xf>
    <xf numFmtId="174" fontId="0" fillId="0" borderId="0" xfId="22" applyFont="1" applyAlignment="1">
      <alignment/>
    </xf>
    <xf numFmtId="167" fontId="0" fillId="0" borderId="0" xfId="42" applyFont="1" applyAlignment="1">
      <alignment horizontal="right"/>
    </xf>
    <xf numFmtId="167" fontId="0" fillId="0" borderId="0" xfId="42" applyFont="1"/>
    <xf numFmtId="49" fontId="20" fillId="0" borderId="0" xfId="0" applyNumberFormat="1" applyFont="1" applyBorder="1" applyAlignment="1">
      <alignment/>
    </xf>
    <xf numFmtId="49" fontId="20" fillId="0" borderId="6" xfId="0" applyNumberFormat="1" applyFont="1" applyBorder="1" applyAlignment="1">
      <alignment/>
    </xf>
    <xf numFmtId="49" fontId="20" fillId="0" borderId="13" xfId="0" applyNumberFormat="1" applyFont="1" applyBorder="1" applyAlignment="1">
      <alignment/>
    </xf>
    <xf numFmtId="49" fontId="17" fillId="0" borderId="11" xfId="592" applyNumberFormat="1" applyFont="1" applyBorder="1" applyAlignment="1">
      <alignment vertical="center"/>
      <protection/>
    </xf>
    <xf numFmtId="43" fontId="20" fillId="0" borderId="14" xfId="1548" applyFont="1" applyFill="1" applyBorder="1" applyAlignment="1">
      <alignment vertical="center"/>
    </xf>
    <xf numFmtId="0" fontId="25" fillId="0" borderId="0" xfId="0" applyFont="1"/>
    <xf numFmtId="49" fontId="4" fillId="11" borderId="0" xfId="592" applyNumberFormat="1" applyFont="1" applyFill="1" applyBorder="1" applyAlignment="1">
      <alignment vertical="justify"/>
      <protection/>
    </xf>
    <xf numFmtId="0" fontId="12" fillId="0" borderId="5" xfId="0" applyFont="1" applyBorder="1" applyAlignment="1">
      <alignment horizontal="center" vertical="center"/>
    </xf>
    <xf numFmtId="0" fontId="12" fillId="0" borderId="5" xfId="0" applyFont="1" applyBorder="1" applyAlignment="1">
      <alignment/>
    </xf>
    <xf numFmtId="10" fontId="12" fillId="0" borderId="5" xfId="0" applyNumberFormat="1" applyFont="1" applyBorder="1" applyAlignment="1">
      <alignment horizontal="center" vertical="center"/>
    </xf>
    <xf numFmtId="49" fontId="22" fillId="10" borderId="14" xfId="592" applyNumberFormat="1" applyFont="1" applyFill="1" applyBorder="1" applyAlignment="1">
      <alignment vertical="center" wrapText="1"/>
      <protection/>
    </xf>
    <xf numFmtId="49" fontId="22" fillId="10" borderId="14" xfId="592" applyNumberFormat="1" applyFont="1" applyFill="1" applyBorder="1" applyAlignment="1">
      <alignment horizontal="center" vertical="center" wrapText="1"/>
      <protection/>
    </xf>
    <xf numFmtId="174" fontId="22" fillId="10" borderId="2" xfId="1402" applyFont="1" applyFill="1" applyBorder="1" applyAlignment="1">
      <alignment horizontal="center" vertical="center" wrapText="1"/>
    </xf>
    <xf numFmtId="0" fontId="29" fillId="12" borderId="5" xfId="0" applyFont="1" applyFill="1" applyBorder="1" applyAlignment="1">
      <alignment horizontal="center" vertical="center"/>
    </xf>
    <xf numFmtId="0" fontId="29" fillId="12" borderId="5" xfId="0" applyFont="1" applyFill="1" applyBorder="1" applyAlignment="1">
      <alignment horizontal="center" vertical="center" wrapText="1"/>
    </xf>
    <xf numFmtId="0" fontId="20" fillId="13" borderId="2" xfId="593" applyFont="1" applyFill="1" applyBorder="1" applyAlignment="1">
      <alignment horizontal="left" vertical="center" wrapText="1"/>
      <protection/>
    </xf>
    <xf numFmtId="167" fontId="29" fillId="12" borderId="5" xfId="42" applyFont="1" applyFill="1" applyBorder="1" applyAlignment="1">
      <alignment horizontal="center" vertical="center"/>
    </xf>
    <xf numFmtId="168" fontId="17" fillId="0" borderId="2" xfId="1402" applyNumberFormat="1" applyFont="1" applyFill="1" applyBorder="1" applyAlignment="1">
      <alignment horizontal="right" vertical="center"/>
    </xf>
    <xf numFmtId="0" fontId="20" fillId="13" borderId="2" xfId="593" applyFont="1" applyFill="1" applyBorder="1" applyAlignment="1">
      <alignment horizontal="center" vertical="center" wrapText="1"/>
      <protection/>
    </xf>
    <xf numFmtId="0" fontId="20" fillId="13" borderId="5" xfId="593" applyFont="1" applyFill="1" applyBorder="1" applyAlignment="1">
      <alignment vertical="center" wrapText="1"/>
      <protection/>
    </xf>
    <xf numFmtId="4" fontId="20" fillId="13" borderId="5" xfId="593" applyNumberFormat="1" applyFont="1" applyFill="1" applyBorder="1" applyAlignment="1">
      <alignment horizontal="center" vertical="center" wrapText="1"/>
      <protection/>
    </xf>
    <xf numFmtId="168" fontId="31" fillId="13" borderId="2" xfId="593" applyNumberFormat="1" applyFont="1" applyFill="1" applyBorder="1" applyAlignment="1">
      <alignment horizontal="center" vertical="center" wrapText="1"/>
      <protection/>
    </xf>
    <xf numFmtId="0" fontId="20" fillId="2" borderId="2" xfId="593" applyFont="1" applyFill="1" applyBorder="1" applyAlignment="1">
      <alignment horizontal="left" vertical="center" wrapText="1"/>
      <protection/>
    </xf>
    <xf numFmtId="4" fontId="17" fillId="0" borderId="2" xfId="593" applyNumberFormat="1" applyFont="1" applyFill="1" applyBorder="1" applyAlignment="1">
      <alignment horizontal="right" vertical="center"/>
      <protection/>
    </xf>
    <xf numFmtId="168" fontId="30" fillId="0" borderId="2" xfId="593" applyNumberFormat="1" applyFont="1" applyBorder="1" applyAlignment="1">
      <alignment vertical="center"/>
      <protection/>
    </xf>
    <xf numFmtId="0" fontId="17" fillId="4" borderId="1" xfId="1454" applyFont="1" applyFill="1" applyBorder="1" applyAlignment="1" applyProtection="1">
      <alignment horizontal="center" vertical="center"/>
      <protection locked="0"/>
    </xf>
    <xf numFmtId="0" fontId="17" fillId="0" borderId="1" xfId="1454" applyFont="1" applyFill="1" applyBorder="1" applyAlignment="1" applyProtection="1">
      <alignment horizontal="center" vertical="center"/>
      <protection locked="0"/>
    </xf>
    <xf numFmtId="0" fontId="17" fillId="0" borderId="2" xfId="593" applyFont="1" applyFill="1" applyBorder="1" applyAlignment="1">
      <alignment horizontal="left" vertical="center" wrapText="1"/>
      <protection/>
    </xf>
    <xf numFmtId="0" fontId="17" fillId="0" borderId="2" xfId="1455" applyFont="1" applyFill="1" applyBorder="1" applyAlignment="1">
      <alignment horizontal="left" vertical="top" wrapText="1"/>
      <protection/>
    </xf>
    <xf numFmtId="168" fontId="17" fillId="0" borderId="2" xfId="593" applyNumberFormat="1" applyFont="1" applyBorder="1" applyAlignment="1">
      <alignment vertical="center"/>
      <protection/>
    </xf>
    <xf numFmtId="0" fontId="20" fillId="12" borderId="2" xfId="593" applyFont="1" applyFill="1" applyBorder="1" applyAlignment="1">
      <alignment horizontal="center" vertical="center"/>
      <protection/>
    </xf>
    <xf numFmtId="0" fontId="20" fillId="12" borderId="2" xfId="593" applyFont="1" applyFill="1" applyBorder="1" applyAlignment="1">
      <alignment horizontal="center" vertical="center" wrapText="1"/>
      <protection/>
    </xf>
    <xf numFmtId="0" fontId="20" fillId="12" borderId="2" xfId="593" applyFont="1" applyFill="1" applyBorder="1" applyAlignment="1">
      <alignment horizontal="left" vertical="center" wrapText="1"/>
      <protection/>
    </xf>
    <xf numFmtId="0" fontId="17" fillId="12" borderId="2" xfId="593" applyFont="1" applyFill="1" applyBorder="1" applyAlignment="1">
      <alignment horizontal="center" vertical="center"/>
      <protection/>
    </xf>
    <xf numFmtId="2" fontId="17" fillId="12" borderId="2" xfId="593" applyNumberFormat="1" applyFont="1" applyFill="1" applyBorder="1" applyAlignment="1" applyProtection="1">
      <alignment horizontal="right" vertical="center"/>
      <protection hidden="1"/>
    </xf>
    <xf numFmtId="168" fontId="20" fillId="12" borderId="2" xfId="593" applyNumberFormat="1" applyFont="1" applyFill="1" applyBorder="1" applyAlignment="1">
      <alignment horizontal="right" vertical="center"/>
      <protection/>
    </xf>
    <xf numFmtId="179" fontId="17" fillId="0" borderId="2" xfId="593" applyNumberFormat="1" applyFont="1" applyFill="1" applyBorder="1" applyAlignment="1">
      <alignment horizontal="right" vertical="center"/>
      <protection/>
    </xf>
    <xf numFmtId="168" fontId="30" fillId="0" borderId="2" xfId="593" applyNumberFormat="1" applyFont="1" applyFill="1" applyBorder="1" applyAlignment="1">
      <alignment vertical="center"/>
      <protection/>
    </xf>
    <xf numFmtId="167" fontId="33" fillId="12" borderId="11" xfId="0" applyNumberFormat="1" applyFont="1" applyFill="1" applyBorder="1" applyAlignment="1">
      <alignment vertical="center"/>
    </xf>
    <xf numFmtId="0" fontId="29" fillId="0" borderId="7" xfId="0" applyFont="1" applyBorder="1" applyAlignment="1">
      <alignment horizontal="left" vertical="center"/>
    </xf>
    <xf numFmtId="0" fontId="29" fillId="0" borderId="7" xfId="0" applyFont="1" applyBorder="1" applyAlignment="1">
      <alignment wrapText="1"/>
    </xf>
    <xf numFmtId="0" fontId="29" fillId="0" borderId="7" xfId="0" applyFont="1" applyBorder="1"/>
    <xf numFmtId="167" fontId="29" fillId="0" borderId="7" xfId="42" applyFont="1" applyBorder="1" applyAlignment="1">
      <alignment horizontal="center" vertical="center"/>
    </xf>
    <xf numFmtId="0" fontId="4" fillId="0" borderId="0" xfId="592" applyFont="1" applyFill="1" applyBorder="1" applyAlignment="1">
      <alignment vertical="center"/>
      <protection/>
    </xf>
    <xf numFmtId="0" fontId="4" fillId="0" borderId="0" xfId="592" applyFont="1" applyFill="1" applyBorder="1" applyAlignment="1">
      <alignment vertical="distributed"/>
      <protection/>
    </xf>
    <xf numFmtId="49" fontId="22" fillId="0" borderId="0" xfId="592" applyNumberFormat="1" applyFont="1" applyBorder="1" applyAlignment="1">
      <alignment vertical="center"/>
      <protection/>
    </xf>
    <xf numFmtId="168" fontId="20" fillId="13" borderId="2" xfId="168" applyNumberFormat="1" applyFont="1" applyFill="1" applyBorder="1" applyAlignment="1">
      <alignment horizontal="right" vertical="center" wrapText="1"/>
    </xf>
    <xf numFmtId="0" fontId="0" fillId="14" borderId="0" xfId="0" applyFill="1"/>
    <xf numFmtId="174" fontId="0" fillId="0" borderId="0" xfId="22" applyFont="1"/>
    <xf numFmtId="49" fontId="34" fillId="4" borderId="14" xfId="592" applyNumberFormat="1" applyFont="1" applyFill="1" applyBorder="1" applyAlignment="1">
      <alignment horizontal="center" wrapText="1"/>
      <protection/>
    </xf>
    <xf numFmtId="174" fontId="12" fillId="4" borderId="2" xfId="22" applyFont="1" applyFill="1" applyBorder="1" applyAlignment="1">
      <alignment horizontal="center"/>
    </xf>
    <xf numFmtId="0" fontId="12" fillId="14" borderId="2" xfId="0" applyFont="1" applyFill="1" applyBorder="1" applyAlignment="1">
      <alignment horizontal="center" vertical="center"/>
    </xf>
    <xf numFmtId="0" fontId="12" fillId="14" borderId="2" xfId="0" applyFont="1" applyFill="1" applyBorder="1" applyAlignment="1">
      <alignment vertical="center"/>
    </xf>
    <xf numFmtId="167" fontId="12" fillId="14" borderId="2" xfId="42" applyFont="1" applyFill="1" applyBorder="1"/>
    <xf numFmtId="167" fontId="0" fillId="14" borderId="0" xfId="0" applyNumberFormat="1" applyFill="1"/>
    <xf numFmtId="174" fontId="0" fillId="4" borderId="0" xfId="22" applyFont="1" applyFill="1"/>
    <xf numFmtId="174" fontId="2" fillId="10" borderId="0" xfId="22" applyFont="1" applyFill="1" applyBorder="1"/>
    <xf numFmtId="4" fontId="17" fillId="0" borderId="2" xfId="174" applyNumberFormat="1" applyFont="1" applyFill="1" applyBorder="1" applyAlignment="1">
      <alignment horizontal="center" vertical="center"/>
      <protection/>
    </xf>
    <xf numFmtId="4" fontId="17" fillId="4" borderId="2" xfId="174" applyNumberFormat="1" applyFont="1" applyFill="1" applyBorder="1" applyAlignment="1">
      <alignment horizontal="left" vertical="center" wrapText="1"/>
      <protection/>
    </xf>
    <xf numFmtId="0" fontId="25" fillId="0" borderId="2" xfId="1455" applyFont="1" applyFill="1" applyBorder="1" applyAlignment="1">
      <alignment horizontal="left" vertical="top" wrapText="1"/>
      <protection/>
    </xf>
    <xf numFmtId="0" fontId="25" fillId="4" borderId="11" xfId="1455" applyFont="1" applyFill="1" applyBorder="1" applyAlignment="1">
      <alignment horizontal="center" vertical="center"/>
      <protection/>
    </xf>
    <xf numFmtId="0" fontId="25" fillId="0" borderId="2" xfId="1455" applyFont="1" applyBorder="1" applyAlignment="1">
      <alignment horizontal="center" vertical="center"/>
      <protection/>
    </xf>
    <xf numFmtId="168" fontId="30" fillId="0" borderId="14" xfId="22" applyNumberFormat="1" applyFont="1" applyFill="1" applyBorder="1" applyAlignment="1">
      <alignment vertical="center"/>
    </xf>
    <xf numFmtId="0" fontId="1" fillId="0" borderId="0" xfId="174" applyFont="1">
      <alignment/>
      <protection/>
    </xf>
    <xf numFmtId="0" fontId="1" fillId="4" borderId="0" xfId="174" applyFont="1" applyFill="1">
      <alignment/>
      <protection/>
    </xf>
    <xf numFmtId="0" fontId="17" fillId="0" borderId="2" xfId="593" applyFont="1" applyFill="1" applyBorder="1" applyAlignment="1">
      <alignment horizontal="center" vertical="center"/>
      <protection/>
    </xf>
    <xf numFmtId="0" fontId="20" fillId="8" borderId="12" xfId="174" applyFont="1" applyFill="1" applyBorder="1" applyAlignment="1">
      <alignment horizontal="center" vertical="center" wrapText="1"/>
      <protection/>
    </xf>
    <xf numFmtId="0" fontId="20" fillId="0" borderId="2" xfId="174" applyFont="1" applyFill="1" applyBorder="1" applyAlignment="1">
      <alignment horizontal="center" vertical="center"/>
      <protection/>
    </xf>
    <xf numFmtId="0" fontId="20" fillId="0" borderId="11" xfId="174" applyFont="1" applyFill="1" applyBorder="1" applyAlignment="1">
      <alignment horizontal="center" vertical="center"/>
      <protection/>
    </xf>
    <xf numFmtId="4" fontId="20" fillId="0" borderId="5" xfId="174" applyNumberFormat="1" applyFont="1" applyFill="1" applyBorder="1" applyAlignment="1">
      <alignment horizontal="center" vertical="center"/>
      <protection/>
    </xf>
    <xf numFmtId="4" fontId="20" fillId="0" borderId="5" xfId="1306" applyNumberFormat="1" applyFont="1" applyFill="1" applyBorder="1" applyAlignment="1">
      <alignment horizontal="center" vertical="center"/>
    </xf>
    <xf numFmtId="168" fontId="17" fillId="12" borderId="2" xfId="593" applyNumberFormat="1" applyFont="1" applyFill="1" applyBorder="1" applyAlignment="1" applyProtection="1">
      <alignment horizontal="right" vertical="center"/>
      <protection hidden="1"/>
    </xf>
    <xf numFmtId="0" fontId="25" fillId="0" borderId="2" xfId="1455" applyFont="1" applyFill="1" applyBorder="1" applyAlignment="1">
      <alignment horizontal="left" vertical="top" wrapText="1"/>
      <protection/>
    </xf>
    <xf numFmtId="0" fontId="22" fillId="10" borderId="2" xfId="592" applyFont="1" applyFill="1" applyBorder="1" applyAlignment="1">
      <alignment horizontal="center" vertical="center"/>
      <protection/>
    </xf>
    <xf numFmtId="0" fontId="22" fillId="10" borderId="2" xfId="592" applyFont="1" applyFill="1" applyBorder="1" applyAlignment="1">
      <alignment horizontal="center" vertical="center" wrapText="1"/>
      <protection/>
    </xf>
    <xf numFmtId="0" fontId="29" fillId="12" borderId="2" xfId="0" applyFont="1" applyFill="1" applyBorder="1" applyAlignment="1">
      <alignment horizontal="center" vertical="center"/>
    </xf>
    <xf numFmtId="174" fontId="29" fillId="12" borderId="2" xfId="22" applyFont="1" applyFill="1" applyBorder="1" applyAlignment="1">
      <alignment/>
    </xf>
    <xf numFmtId="49" fontId="17" fillId="0" borderId="11" xfId="592" applyNumberFormat="1" applyFont="1" applyBorder="1" applyAlignment="1">
      <alignment horizontal="justify" vertical="center" wrapText="1"/>
      <protection/>
    </xf>
    <xf numFmtId="0" fontId="17" fillId="0" borderId="1" xfId="1453" applyFont="1" applyFill="1" applyBorder="1" applyAlignment="1" applyProtection="1">
      <alignment horizontal="center" vertical="center"/>
      <protection locked="0"/>
    </xf>
    <xf numFmtId="0" fontId="1" fillId="0" borderId="2" xfId="593" applyFont="1" applyBorder="1" applyAlignment="1">
      <alignment horizontal="center" vertical="center"/>
      <protection/>
    </xf>
    <xf numFmtId="0" fontId="0" fillId="0" borderId="0" xfId="1753">
      <alignment/>
      <protection/>
    </xf>
    <xf numFmtId="0" fontId="14" fillId="15" borderId="1" xfId="1753" applyFont="1" applyFill="1" applyBorder="1" applyAlignment="1">
      <alignment horizontal="center" vertical="center"/>
      <protection/>
    </xf>
    <xf numFmtId="0" fontId="14" fillId="15" borderId="2" xfId="1753" applyFont="1" applyFill="1" applyBorder="1" applyAlignment="1">
      <alignment horizontal="center" vertical="center"/>
      <protection/>
    </xf>
    <xf numFmtId="4" fontId="14" fillId="15" borderId="2" xfId="1753" applyNumberFormat="1" applyFont="1" applyFill="1" applyBorder="1" applyAlignment="1">
      <alignment horizontal="center" vertical="center"/>
      <protection/>
    </xf>
    <xf numFmtId="0" fontId="14" fillId="0" borderId="2" xfId="1753" applyFont="1" applyFill="1" applyBorder="1" applyAlignment="1">
      <alignment horizontal="center" vertical="center"/>
      <protection/>
    </xf>
    <xf numFmtId="0" fontId="14" fillId="0" borderId="11" xfId="1753" applyFont="1" applyFill="1" applyBorder="1" applyAlignment="1">
      <alignment horizontal="center" vertical="center"/>
      <protection/>
    </xf>
    <xf numFmtId="4" fontId="14" fillId="0" borderId="2" xfId="1753" applyNumberFormat="1" applyFont="1" applyFill="1" applyBorder="1" applyAlignment="1">
      <alignment horizontal="center" vertical="center"/>
      <protection/>
    </xf>
    <xf numFmtId="0" fontId="0" fillId="0" borderId="0" xfId="1753" applyBorder="1" applyAlignment="1">
      <alignment horizontal="center" vertical="center"/>
      <protection/>
    </xf>
    <xf numFmtId="0" fontId="0" fillId="0" borderId="0" xfId="1753" applyBorder="1" applyAlignment="1">
      <alignment vertical="center" wrapText="1"/>
      <protection/>
    </xf>
    <xf numFmtId="168" fontId="0" fillId="0" borderId="0" xfId="1753" applyNumberFormat="1" applyBorder="1" applyAlignment="1">
      <alignment horizontal="center" vertical="center"/>
      <protection/>
    </xf>
    <xf numFmtId="0" fontId="14" fillId="0" borderId="12" xfId="1753" applyFont="1" applyFill="1" applyBorder="1" applyAlignment="1">
      <alignment horizontal="center" vertical="center" wrapText="1"/>
      <protection/>
    </xf>
    <xf numFmtId="0" fontId="14" fillId="15" borderId="2" xfId="1753" applyFont="1" applyFill="1" applyBorder="1" applyAlignment="1">
      <alignment horizontal="center" vertical="center" wrapText="1"/>
      <protection/>
    </xf>
    <xf numFmtId="4" fontId="14" fillId="15" borderId="2" xfId="1753" applyNumberFormat="1" applyFont="1" applyFill="1" applyBorder="1" applyAlignment="1">
      <alignment horizontal="center" vertical="center" wrapText="1"/>
      <protection/>
    </xf>
    <xf numFmtId="0" fontId="12" fillId="7" borderId="14" xfId="1753" applyFont="1" applyFill="1" applyBorder="1" applyAlignment="1">
      <alignment horizontal="center" vertical="center"/>
      <protection/>
    </xf>
    <xf numFmtId="0" fontId="0" fillId="4" borderId="2" xfId="1753" applyFill="1" applyBorder="1" applyAlignment="1">
      <alignment horizontal="center" vertical="center"/>
      <protection/>
    </xf>
    <xf numFmtId="0" fontId="15" fillId="4" borderId="11" xfId="1753" applyFont="1" applyFill="1" applyBorder="1" applyAlignment="1">
      <alignment horizontal="center" vertical="center"/>
      <protection/>
    </xf>
    <xf numFmtId="0" fontId="0" fillId="4" borderId="2" xfId="1753" applyFill="1" applyBorder="1" applyAlignment="1">
      <alignment wrapText="1"/>
      <protection/>
    </xf>
    <xf numFmtId="4" fontId="15" fillId="0" borderId="2" xfId="1753" applyNumberFormat="1" applyFont="1" applyFill="1" applyBorder="1" applyAlignment="1">
      <alignment horizontal="center" vertical="center"/>
      <protection/>
    </xf>
    <xf numFmtId="2" fontId="1" fillId="4" borderId="2" xfId="1754" applyNumberFormat="1" applyFill="1" applyBorder="1" applyAlignment="1">
      <alignment horizontal="center"/>
    </xf>
    <xf numFmtId="175" fontId="1" fillId="4" borderId="2" xfId="1755" applyNumberFormat="1" applyFill="1" applyBorder="1" applyAlignment="1">
      <alignment horizontal="center"/>
    </xf>
    <xf numFmtId="175" fontId="1" fillId="4" borderId="1" xfId="1755" applyNumberFormat="1" applyFill="1" applyBorder="1" applyAlignment="1">
      <alignment/>
    </xf>
    <xf numFmtId="1" fontId="16" fillId="4" borderId="2" xfId="1753" applyNumberFormat="1" applyFont="1" applyFill="1" applyBorder="1" applyAlignment="1">
      <alignment horizontal="center" vertical="center" shrinkToFit="1"/>
      <protection/>
    </xf>
    <xf numFmtId="0" fontId="0" fillId="4" borderId="2" xfId="1753" applyFill="1" applyBorder="1" applyAlignment="1">
      <alignment horizontal="center"/>
      <protection/>
    </xf>
    <xf numFmtId="0" fontId="0" fillId="4" borderId="2" xfId="1753" applyFill="1" applyBorder="1">
      <alignment/>
      <protection/>
    </xf>
    <xf numFmtId="0" fontId="0" fillId="4" borderId="2" xfId="1753" applyFont="1" applyFill="1" applyBorder="1" applyAlignment="1">
      <alignment horizontal="center" vertical="center"/>
      <protection/>
    </xf>
    <xf numFmtId="0" fontId="12" fillId="4" borderId="2" xfId="1753" applyFont="1" applyFill="1" applyBorder="1">
      <alignment/>
      <protection/>
    </xf>
    <xf numFmtId="0" fontId="12" fillId="4" borderId="2" xfId="1753" applyFont="1" applyFill="1" applyBorder="1" applyAlignment="1">
      <alignment horizontal="center" vertical="center"/>
      <protection/>
    </xf>
    <xf numFmtId="174" fontId="0" fillId="4" borderId="2" xfId="1754" applyFont="1" applyFill="1" applyBorder="1"/>
    <xf numFmtId="44" fontId="0" fillId="4" borderId="2" xfId="1755" applyFont="1" applyFill="1" applyBorder="1"/>
    <xf numFmtId="44" fontId="12" fillId="4" borderId="1" xfId="1755" applyFont="1" applyFill="1" applyBorder="1" applyAlignment="1">
      <alignment/>
    </xf>
    <xf numFmtId="0" fontId="0" fillId="4" borderId="11" xfId="1753" applyFill="1" applyBorder="1" applyAlignment="1">
      <alignment horizontal="center" vertical="center"/>
      <protection/>
    </xf>
    <xf numFmtId="175" fontId="1" fillId="0" borderId="2" xfId="1755" applyNumberFormat="1" applyFill="1" applyBorder="1" applyAlignment="1">
      <alignment horizontal="center"/>
    </xf>
    <xf numFmtId="2" fontId="0" fillId="4" borderId="2" xfId="1754" applyNumberFormat="1" applyFont="1" applyFill="1" applyBorder="1"/>
    <xf numFmtId="0" fontId="0" fillId="4" borderId="2" xfId="1753" applyFont="1" applyFill="1" applyBorder="1" applyAlignment="1">
      <alignment wrapText="1"/>
      <protection/>
    </xf>
    <xf numFmtId="0" fontId="1" fillId="0" borderId="2" xfId="1753" applyFont="1" applyBorder="1" applyAlignment="1">
      <alignment horizontal="left"/>
      <protection/>
    </xf>
    <xf numFmtId="0" fontId="0" fillId="0" borderId="0" xfId="1753" applyAlignment="1">
      <alignment horizontal="center" vertical="center"/>
      <protection/>
    </xf>
    <xf numFmtId="168" fontId="17" fillId="0" borderId="14" xfId="22" applyNumberFormat="1" applyFont="1" applyFill="1" applyBorder="1" applyAlignment="1">
      <alignment vertical="center"/>
    </xf>
    <xf numFmtId="4" fontId="17" fillId="12" borderId="2" xfId="593" applyNumberFormat="1" applyFont="1" applyFill="1" applyBorder="1" applyAlignment="1" applyProtection="1">
      <alignment horizontal="right" vertical="center"/>
      <protection hidden="1"/>
    </xf>
    <xf numFmtId="0" fontId="1" fillId="0" borderId="2" xfId="0" applyFont="1" applyBorder="1" applyAlignment="1">
      <alignment horizontal="center" vertical="center"/>
    </xf>
    <xf numFmtId="0" fontId="2" fillId="0" borderId="0" xfId="774" applyFont="1" applyFill="1" applyBorder="1" applyAlignment="1" applyProtection="1">
      <alignment horizontal="left" vertical="top"/>
      <protection/>
    </xf>
    <xf numFmtId="0" fontId="4" fillId="0" borderId="0" xfId="774" applyFont="1" applyBorder="1" applyAlignment="1" applyProtection="1">
      <alignment horizontal="center" vertical="center"/>
      <protection hidden="1"/>
    </xf>
    <xf numFmtId="4" fontId="5" fillId="0" borderId="0" xfId="774" applyNumberFormat="1" applyFont="1" applyFill="1" applyBorder="1" applyAlignment="1" applyProtection="1">
      <alignment horizontal="left" vertical="top"/>
      <protection/>
    </xf>
    <xf numFmtId="0" fontId="5" fillId="16" borderId="13" xfId="774" applyFont="1" applyFill="1" applyBorder="1" applyAlignment="1" applyProtection="1">
      <alignment horizontal="center" vertical="top"/>
      <protection locked="0"/>
    </xf>
    <xf numFmtId="0" fontId="5" fillId="16" borderId="0" xfId="774" applyFont="1" applyFill="1" applyBorder="1" applyAlignment="1" applyProtection="1">
      <alignment horizontal="center" vertical="top"/>
      <protection locked="0"/>
    </xf>
    <xf numFmtId="0" fontId="4" fillId="0" borderId="0" xfId="774" applyFont="1" applyFill="1" applyBorder="1" applyAlignment="1" applyProtection="1">
      <alignment horizontal="center" vertical="center" wrapText="1"/>
      <protection locked="0"/>
    </xf>
    <xf numFmtId="49" fontId="1" fillId="0" borderId="2" xfId="0" applyNumberFormat="1" applyFont="1" applyFill="1" applyBorder="1" applyAlignment="1">
      <alignment horizontal="center" vertical="center"/>
    </xf>
    <xf numFmtId="49" fontId="17" fillId="0" borderId="1" xfId="1453" applyNumberFormat="1" applyFont="1" applyFill="1" applyBorder="1" applyAlignment="1" applyProtection="1">
      <alignment horizontal="center" vertical="center"/>
      <protection locked="0"/>
    </xf>
    <xf numFmtId="49" fontId="17" fillId="4" borderId="1" xfId="1454" applyNumberFormat="1" applyFont="1" applyFill="1" applyBorder="1" applyAlignment="1" applyProtection="1">
      <alignment horizontal="center" vertical="center"/>
      <protection locked="0"/>
    </xf>
    <xf numFmtId="49" fontId="54" fillId="0" borderId="11" xfId="593" applyNumberFormat="1" applyFont="1" applyFill="1" applyBorder="1" applyAlignment="1">
      <alignment horizontal="center" vertical="center" wrapText="1"/>
      <protection/>
    </xf>
    <xf numFmtId="0" fontId="0" fillId="0" borderId="0" xfId="1756">
      <alignment/>
      <protection/>
    </xf>
    <xf numFmtId="0" fontId="14" fillId="17" borderId="1" xfId="1756" applyFont="1" applyFill="1" applyBorder="1" applyAlignment="1">
      <alignment horizontal="center" vertical="center"/>
      <protection/>
    </xf>
    <xf numFmtId="0" fontId="14" fillId="17" borderId="2" xfId="1756" applyFont="1" applyFill="1" applyBorder="1" applyAlignment="1">
      <alignment horizontal="center" vertical="center"/>
      <protection/>
    </xf>
    <xf numFmtId="4" fontId="14" fillId="17" borderId="2" xfId="1756" applyNumberFormat="1" applyFont="1" applyFill="1" applyBorder="1" applyAlignment="1">
      <alignment horizontal="center" vertical="center"/>
      <protection/>
    </xf>
    <xf numFmtId="0" fontId="14" fillId="0" borderId="2" xfId="1756" applyFont="1" applyFill="1" applyBorder="1" applyAlignment="1">
      <alignment horizontal="center" vertical="center"/>
      <protection/>
    </xf>
    <xf numFmtId="0" fontId="14" fillId="0" borderId="11" xfId="1756" applyFont="1" applyFill="1" applyBorder="1" applyAlignment="1">
      <alignment horizontal="center" vertical="center"/>
      <protection/>
    </xf>
    <xf numFmtId="4" fontId="14" fillId="0" borderId="2" xfId="1756" applyNumberFormat="1" applyFont="1" applyFill="1" applyBorder="1" applyAlignment="1">
      <alignment horizontal="center" vertical="center"/>
      <protection/>
    </xf>
    <xf numFmtId="0" fontId="14" fillId="0" borderId="12" xfId="1756" applyFont="1" applyFill="1" applyBorder="1" applyAlignment="1">
      <alignment horizontal="center" vertical="center" wrapText="1"/>
      <protection/>
    </xf>
    <xf numFmtId="0" fontId="14" fillId="17" borderId="2" xfId="1756" applyFont="1" applyFill="1" applyBorder="1" applyAlignment="1">
      <alignment horizontal="center" vertical="center" wrapText="1"/>
      <protection/>
    </xf>
    <xf numFmtId="4" fontId="14" fillId="17" borderId="2" xfId="1756" applyNumberFormat="1" applyFont="1" applyFill="1" applyBorder="1" applyAlignment="1">
      <alignment horizontal="center" vertical="center" wrapText="1"/>
      <protection/>
    </xf>
    <xf numFmtId="0" fontId="0" fillId="4" borderId="2" xfId="1756" applyFill="1" applyBorder="1" applyAlignment="1">
      <alignment horizontal="center" vertical="center"/>
      <protection/>
    </xf>
    <xf numFmtId="0" fontId="15" fillId="4" borderId="11" xfId="1756" applyFont="1" applyFill="1" applyBorder="1" applyAlignment="1">
      <alignment horizontal="center" vertical="center"/>
      <protection/>
    </xf>
    <xf numFmtId="0" fontId="0" fillId="4" borderId="2" xfId="1756" applyFill="1" applyBorder="1" applyAlignment="1">
      <alignment wrapText="1"/>
      <protection/>
    </xf>
    <xf numFmtId="4" fontId="15" fillId="0" borderId="2" xfId="1756" applyNumberFormat="1" applyFont="1" applyFill="1" applyBorder="1" applyAlignment="1">
      <alignment horizontal="center" vertical="center"/>
      <protection/>
    </xf>
    <xf numFmtId="2" fontId="1" fillId="4" borderId="2" xfId="1306" applyNumberFormat="1" applyFill="1" applyBorder="1" applyAlignment="1">
      <alignment horizontal="center"/>
    </xf>
    <xf numFmtId="175" fontId="1" fillId="4" borderId="2" xfId="171" applyNumberFormat="1" applyFill="1" applyBorder="1" applyAlignment="1">
      <alignment horizontal="center"/>
    </xf>
    <xf numFmtId="175" fontId="1" fillId="4" borderId="2" xfId="171" applyNumberFormat="1" applyFill="1" applyBorder="1" applyAlignment="1">
      <alignment/>
    </xf>
    <xf numFmtId="1" fontId="16" fillId="4" borderId="2" xfId="1756" applyNumberFormat="1" applyFont="1" applyFill="1" applyBorder="1" applyAlignment="1">
      <alignment horizontal="center" vertical="center" shrinkToFit="1"/>
      <protection/>
    </xf>
    <xf numFmtId="0" fontId="0" fillId="4" borderId="2" xfId="1756" applyFill="1" applyBorder="1" applyAlignment="1">
      <alignment horizontal="center"/>
      <protection/>
    </xf>
    <xf numFmtId="0" fontId="12" fillId="4" borderId="2" xfId="1756" applyFont="1" applyFill="1" applyBorder="1">
      <alignment/>
      <protection/>
    </xf>
    <xf numFmtId="0" fontId="12" fillId="4" borderId="2" xfId="1756" applyFont="1" applyFill="1" applyBorder="1" applyAlignment="1">
      <alignment horizontal="center" vertical="center"/>
      <protection/>
    </xf>
    <xf numFmtId="174" fontId="0" fillId="4" borderId="2" xfId="1306" applyFont="1" applyFill="1" applyBorder="1"/>
    <xf numFmtId="44" fontId="0" fillId="4" borderId="2" xfId="171" applyFont="1" applyFill="1" applyBorder="1"/>
    <xf numFmtId="44" fontId="12" fillId="4" borderId="2" xfId="171" applyFont="1" applyFill="1" applyBorder="1" applyAlignment="1">
      <alignment/>
    </xf>
    <xf numFmtId="0" fontId="12" fillId="4" borderId="1" xfId="1756" applyFont="1" applyFill="1" applyBorder="1">
      <alignment/>
      <protection/>
    </xf>
    <xf numFmtId="0" fontId="12" fillId="4" borderId="2" xfId="1756" applyFont="1" applyFill="1" applyBorder="1" applyAlignment="1">
      <alignment horizontal="center"/>
      <protection/>
    </xf>
    <xf numFmtId="0" fontId="20" fillId="0" borderId="1" xfId="174" applyNumberFormat="1" applyFont="1" applyFill="1" applyBorder="1" applyAlignment="1">
      <alignment horizontal="center" vertical="center" wrapText="1"/>
      <protection/>
    </xf>
    <xf numFmtId="0" fontId="1" fillId="0" borderId="15" xfId="774" applyBorder="1" applyAlignment="1">
      <alignment vertical="center" wrapText="1"/>
      <protection/>
    </xf>
    <xf numFmtId="0" fontId="1" fillId="0" borderId="11" xfId="774" applyBorder="1" applyAlignment="1">
      <alignment vertical="center" wrapText="1"/>
      <protection/>
    </xf>
    <xf numFmtId="0" fontId="20" fillId="0" borderId="10" xfId="174" applyFont="1" applyBorder="1" applyAlignment="1">
      <alignment horizontal="center" vertical="center" wrapText="1"/>
      <protection/>
    </xf>
    <xf numFmtId="49" fontId="20" fillId="0" borderId="2" xfId="174" applyNumberFormat="1" applyFont="1" applyBorder="1" applyAlignment="1">
      <alignment horizontal="center" vertical="center" wrapText="1"/>
      <protection/>
    </xf>
    <xf numFmtId="0" fontId="20" fillId="4" borderId="1" xfId="1454" applyFont="1" applyFill="1" applyBorder="1" applyAlignment="1" applyProtection="1">
      <alignment horizontal="center" vertical="center"/>
      <protection locked="0"/>
    </xf>
    <xf numFmtId="0" fontId="20" fillId="0" borderId="2" xfId="174" applyFont="1" applyBorder="1" applyAlignment="1">
      <alignment horizontal="center" vertical="center"/>
      <protection/>
    </xf>
    <xf numFmtId="168" fontId="30" fillId="0" borderId="14" xfId="22" applyNumberFormat="1" applyFont="1" applyFill="1" applyBorder="1" applyAlignment="1">
      <alignment horizontal="right" vertical="center"/>
    </xf>
    <xf numFmtId="0" fontId="55" fillId="15" borderId="2" xfId="42" applyNumberFormat="1" applyFont="1" applyFill="1" applyBorder="1" applyAlignment="1">
      <alignment horizontal="left" vertical="top" wrapText="1"/>
    </xf>
    <xf numFmtId="0" fontId="55" fillId="15" borderId="2" xfId="42" applyNumberFormat="1" applyFont="1" applyFill="1" applyBorder="1" applyAlignment="1">
      <alignment horizontal="center" vertical="center" wrapText="1"/>
    </xf>
    <xf numFmtId="174" fontId="55" fillId="15" borderId="2" xfId="22" applyFont="1" applyFill="1" applyBorder="1" applyAlignment="1">
      <alignment horizontal="center" vertical="center" wrapText="1"/>
    </xf>
    <xf numFmtId="174" fontId="56" fillId="15" borderId="2" xfId="22" applyFont="1" applyFill="1" applyBorder="1"/>
    <xf numFmtId="0" fontId="57" fillId="4" borderId="2" xfId="42" applyNumberFormat="1" applyFont="1" applyFill="1" applyBorder="1" applyAlignment="1">
      <alignment horizontal="left" vertical="top" wrapText="1"/>
    </xf>
    <xf numFmtId="0" fontId="55" fillId="4" borderId="2" xfId="42" applyNumberFormat="1" applyFont="1" applyFill="1" applyBorder="1" applyAlignment="1">
      <alignment horizontal="center" vertical="center" wrapText="1"/>
    </xf>
    <xf numFmtId="174" fontId="55" fillId="4" borderId="2" xfId="22" applyFont="1" applyFill="1" applyBorder="1" applyAlignment="1">
      <alignment horizontal="center" vertical="center" wrapText="1"/>
    </xf>
    <xf numFmtId="174" fontId="57" fillId="4" borderId="2" xfId="22" applyFont="1" applyFill="1" applyBorder="1" applyAlignment="1">
      <alignment horizontal="center" vertical="center" wrapText="1"/>
    </xf>
    <xf numFmtId="174" fontId="58" fillId="4" borderId="2" xfId="22" applyFont="1" applyFill="1" applyBorder="1"/>
    <xf numFmtId="0" fontId="17" fillId="4" borderId="12" xfId="1454" applyFont="1" applyFill="1" applyBorder="1" applyAlignment="1" applyProtection="1">
      <alignment horizontal="center" vertical="center"/>
      <protection locked="0"/>
    </xf>
    <xf numFmtId="4" fontId="17" fillId="4" borderId="5" xfId="593" applyNumberFormat="1" applyFont="1" applyFill="1" applyBorder="1" applyAlignment="1">
      <alignment horizontal="right" vertical="center"/>
      <protection/>
    </xf>
    <xf numFmtId="0" fontId="17" fillId="4" borderId="2" xfId="593" applyFont="1" applyFill="1" applyBorder="1" applyAlignment="1">
      <alignment horizontal="center" vertical="center"/>
      <protection/>
    </xf>
    <xf numFmtId="168" fontId="30" fillId="4" borderId="14" xfId="22" applyNumberFormat="1" applyFont="1" applyFill="1" applyBorder="1" applyAlignment="1">
      <alignment horizontal="right" vertical="center"/>
    </xf>
    <xf numFmtId="0" fontId="18" fillId="4" borderId="0" xfId="593" applyFont="1" applyFill="1" applyAlignment="1">
      <alignment vertical="center"/>
      <protection/>
    </xf>
    <xf numFmtId="0" fontId="20" fillId="13" borderId="2" xfId="593" applyFont="1" applyFill="1" applyBorder="1" applyAlignment="1">
      <alignment vertical="center" wrapText="1"/>
      <protection/>
    </xf>
    <xf numFmtId="4" fontId="20" fillId="13" borderId="2" xfId="593" applyNumberFormat="1" applyFont="1" applyFill="1" applyBorder="1" applyAlignment="1">
      <alignment horizontal="center" vertical="center" wrapText="1"/>
      <protection/>
    </xf>
    <xf numFmtId="0" fontId="1" fillId="0" borderId="2" xfId="174" applyBorder="1">
      <alignment/>
      <protection/>
    </xf>
    <xf numFmtId="0" fontId="60" fillId="0" borderId="2" xfId="174" applyFont="1" applyFill="1" applyBorder="1" applyAlignment="1">
      <alignment horizontal="left" vertical="center" wrapText="1"/>
      <protection/>
    </xf>
    <xf numFmtId="0" fontId="20" fillId="0" borderId="16" xfId="174" applyNumberFormat="1" applyFont="1" applyFill="1" applyBorder="1" applyAlignment="1">
      <alignment horizontal="center" vertical="center" wrapText="1"/>
      <protection/>
    </xf>
    <xf numFmtId="0" fontId="20" fillId="0" borderId="14" xfId="174" applyNumberFormat="1" applyFont="1" applyFill="1" applyBorder="1" applyAlignment="1">
      <alignment horizontal="center" vertical="center" wrapText="1"/>
      <protection/>
    </xf>
    <xf numFmtId="0" fontId="17" fillId="0" borderId="14" xfId="174" applyFont="1" applyFill="1" applyBorder="1" applyAlignment="1">
      <alignment horizontal="left" vertical="center" wrapText="1"/>
      <protection/>
    </xf>
    <xf numFmtId="4" fontId="17" fillId="0" borderId="14" xfId="1306" applyNumberFormat="1" applyFont="1" applyFill="1" applyBorder="1" applyAlignment="1">
      <alignment vertical="center"/>
    </xf>
    <xf numFmtId="4" fontId="17" fillId="0" borderId="14" xfId="1306" applyNumberFormat="1" applyFont="1" applyFill="1" applyBorder="1" applyAlignment="1">
      <alignment vertical="center" wrapText="1"/>
    </xf>
    <xf numFmtId="0" fontId="20" fillId="0" borderId="9" xfId="174" applyNumberFormat="1" applyFont="1" applyFill="1" applyBorder="1" applyAlignment="1">
      <alignment horizontal="center" vertical="center" wrapText="1"/>
      <protection/>
    </xf>
    <xf numFmtId="0" fontId="20" fillId="0" borderId="5" xfId="174" applyNumberFormat="1" applyFont="1" applyFill="1" applyBorder="1" applyAlignment="1">
      <alignment horizontal="center" vertical="center" wrapText="1"/>
      <protection/>
    </xf>
    <xf numFmtId="0" fontId="17" fillId="0" borderId="5" xfId="174" applyFont="1" applyFill="1" applyBorder="1" applyAlignment="1">
      <alignment horizontal="left" vertical="center" wrapText="1"/>
      <protection/>
    </xf>
    <xf numFmtId="4" fontId="17" fillId="0" borderId="5" xfId="1306" applyNumberFormat="1" applyFont="1" applyFill="1" applyBorder="1" applyAlignment="1">
      <alignment vertical="center"/>
    </xf>
    <xf numFmtId="4" fontId="17" fillId="0" borderId="5" xfId="1306" applyNumberFormat="1" applyFont="1" applyFill="1" applyBorder="1" applyAlignment="1">
      <alignment vertical="center" wrapText="1"/>
    </xf>
    <xf numFmtId="0" fontId="14" fillId="0" borderId="2" xfId="674" applyFont="1" applyFill="1" applyBorder="1" applyAlignment="1">
      <alignment horizontal="center" vertical="center" wrapText="1"/>
      <protection/>
    </xf>
    <xf numFmtId="0" fontId="15" fillId="0" borderId="2" xfId="674" applyFont="1" applyBorder="1" applyAlignment="1">
      <alignment horizontal="left" vertical="center" wrapText="1"/>
      <protection/>
    </xf>
    <xf numFmtId="174" fontId="15" fillId="0" borderId="2" xfId="1306" applyFont="1" applyBorder="1" applyAlignment="1">
      <alignment vertical="center" wrapText="1"/>
    </xf>
    <xf numFmtId="0" fontId="20" fillId="0" borderId="12" xfId="174" applyNumberFormat="1" applyFont="1" applyFill="1" applyBorder="1" applyAlignment="1">
      <alignment horizontal="center" vertical="center" wrapText="1"/>
      <protection/>
    </xf>
    <xf numFmtId="4" fontId="20" fillId="8" borderId="2" xfId="174" applyNumberFormat="1" applyFont="1" applyFill="1" applyBorder="1" applyAlignment="1">
      <alignment horizontal="right" vertical="center" wrapText="1"/>
      <protection/>
    </xf>
    <xf numFmtId="0" fontId="12" fillId="14" borderId="11" xfId="0" applyFont="1" applyFill="1" applyBorder="1" applyAlignment="1">
      <alignment horizontal="left" vertical="center"/>
    </xf>
    <xf numFmtId="0" fontId="12" fillId="14" borderId="1" xfId="0" applyFont="1" applyFill="1" applyBorder="1" applyAlignment="1">
      <alignment horizontal="left" vertical="center"/>
    </xf>
    <xf numFmtId="4" fontId="1" fillId="0" borderId="1" xfId="774" applyNumberFormat="1" applyBorder="1" applyAlignment="1">
      <alignment vertical="center"/>
      <protection/>
    </xf>
    <xf numFmtId="174" fontId="29" fillId="12" borderId="5" xfId="22" applyFont="1" applyFill="1" applyBorder="1" applyAlignment="1">
      <alignment/>
    </xf>
    <xf numFmtId="4" fontId="17" fillId="4" borderId="2" xfId="593" applyNumberFormat="1" applyFont="1" applyFill="1" applyBorder="1" applyAlignment="1">
      <alignment horizontal="right" vertical="center"/>
      <protection/>
    </xf>
    <xf numFmtId="168" fontId="30" fillId="0" borderId="2" xfId="22" applyNumberFormat="1" applyFont="1" applyFill="1" applyBorder="1" applyAlignment="1">
      <alignment horizontal="right" vertical="center"/>
    </xf>
    <xf numFmtId="0" fontId="55" fillId="15" borderId="2" xfId="42" applyNumberFormat="1" applyFont="1" applyFill="1" applyBorder="1" applyAlignment="1">
      <alignment horizontal="left" vertical="center" wrapText="1"/>
    </xf>
    <xf numFmtId="168" fontId="20" fillId="12" borderId="2" xfId="593" applyNumberFormat="1" applyFont="1" applyFill="1" applyBorder="1" applyAlignment="1" applyProtection="1">
      <alignment horizontal="right" vertical="center"/>
      <protection hidden="1"/>
    </xf>
    <xf numFmtId="189" fontId="20" fillId="12" borderId="2" xfId="593" applyNumberFormat="1" applyFont="1" applyFill="1" applyBorder="1" applyAlignment="1" applyProtection="1">
      <alignment horizontal="right" vertical="center"/>
      <protection hidden="1"/>
    </xf>
    <xf numFmtId="0" fontId="1" fillId="4" borderId="0" xfId="174" applyFill="1" applyAlignment="1">
      <alignment wrapText="1"/>
      <protection/>
    </xf>
    <xf numFmtId="0" fontId="1" fillId="0" borderId="0" xfId="174" applyAlignment="1">
      <alignment wrapText="1"/>
      <protection/>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32" fillId="4" borderId="13" xfId="0" applyFont="1" applyFill="1" applyBorder="1" applyAlignment="1">
      <alignment horizontal="center" vertical="center" wrapText="1"/>
    </xf>
    <xf numFmtId="0" fontId="32" fillId="4" borderId="13" xfId="0" applyFont="1" applyFill="1" applyBorder="1" applyAlignment="1">
      <alignment horizontal="left" vertical="center" wrapText="1"/>
    </xf>
    <xf numFmtId="0" fontId="0" fillId="0" borderId="0" xfId="1804">
      <alignment/>
      <protection/>
    </xf>
    <xf numFmtId="0" fontId="10" fillId="0" borderId="10" xfId="1804" applyFont="1" applyBorder="1" applyAlignment="1">
      <alignment horizontal="center" vertical="center"/>
      <protection/>
    </xf>
    <xf numFmtId="0" fontId="0" fillId="0" borderId="3" xfId="1804" applyBorder="1">
      <alignment/>
      <protection/>
    </xf>
    <xf numFmtId="0" fontId="0" fillId="0" borderId="0" xfId="1804" applyBorder="1">
      <alignment/>
      <protection/>
    </xf>
    <xf numFmtId="0" fontId="0" fillId="0" borderId="17" xfId="1804" applyBorder="1">
      <alignment/>
      <protection/>
    </xf>
    <xf numFmtId="0" fontId="10" fillId="0" borderId="10" xfId="1804" applyFont="1" applyBorder="1" applyAlignment="1">
      <alignment horizontal="center"/>
      <protection/>
    </xf>
    <xf numFmtId="0" fontId="9" fillId="18" borderId="18" xfId="1804" applyFont="1" applyFill="1" applyBorder="1" applyAlignment="1">
      <alignment horizontal="center"/>
      <protection/>
    </xf>
    <xf numFmtId="0" fontId="9" fillId="18" borderId="19" xfId="1804" applyFont="1" applyFill="1" applyBorder="1" applyAlignment="1">
      <alignment horizontal="center"/>
      <protection/>
    </xf>
    <xf numFmtId="0" fontId="12" fillId="18" borderId="19" xfId="1804" applyFont="1" applyFill="1" applyBorder="1">
      <alignment/>
      <protection/>
    </xf>
    <xf numFmtId="0" fontId="10" fillId="0" borderId="3" xfId="1804" applyFont="1" applyBorder="1" applyAlignment="1">
      <alignment horizontal="center"/>
      <protection/>
    </xf>
    <xf numFmtId="0" fontId="10" fillId="0" borderId="0" xfId="1804" applyFont="1" applyBorder="1" applyAlignment="1">
      <alignment horizontal="center"/>
      <protection/>
    </xf>
    <xf numFmtId="0" fontId="9" fillId="19" borderId="13" xfId="1804" applyFont="1" applyFill="1" applyBorder="1" applyAlignment="1">
      <alignment horizontal="right" vertical="center"/>
      <protection/>
    </xf>
    <xf numFmtId="0" fontId="9" fillId="19" borderId="13" xfId="1804" applyFont="1" applyFill="1" applyBorder="1" applyAlignment="1">
      <alignment horizontal="center"/>
      <protection/>
    </xf>
    <xf numFmtId="0" fontId="9" fillId="19" borderId="13" xfId="1804" applyFont="1" applyFill="1" applyBorder="1" applyAlignment="1">
      <alignment horizontal="left"/>
      <protection/>
    </xf>
    <xf numFmtId="0" fontId="12" fillId="19" borderId="13" xfId="1804" applyFont="1" applyFill="1" applyBorder="1">
      <alignment/>
      <protection/>
    </xf>
    <xf numFmtId="0" fontId="9" fillId="19" borderId="0" xfId="1804" applyFont="1" applyFill="1" applyBorder="1" applyAlignment="1">
      <alignment vertical="center"/>
      <protection/>
    </xf>
    <xf numFmtId="0" fontId="9" fillId="19" borderId="0" xfId="1804" applyFont="1" applyFill="1" applyBorder="1" applyAlignment="1">
      <alignment horizontal="center"/>
      <protection/>
    </xf>
    <xf numFmtId="0" fontId="9" fillId="19" borderId="0" xfId="1804" applyFont="1" applyFill="1" applyBorder="1" applyAlignment="1">
      <alignment horizontal="right"/>
      <protection/>
    </xf>
    <xf numFmtId="1" fontId="9" fillId="19" borderId="0" xfId="1804" applyNumberFormat="1" applyFont="1" applyFill="1" applyBorder="1" applyAlignment="1">
      <alignment horizontal="center"/>
      <protection/>
    </xf>
    <xf numFmtId="0" fontId="9" fillId="19" borderId="0" xfId="1804" applyFont="1" applyFill="1" applyBorder="1" applyAlignment="1">
      <alignment horizontal="left"/>
      <protection/>
    </xf>
    <xf numFmtId="0" fontId="12" fillId="19" borderId="0" xfId="1804" applyFont="1" applyFill="1" applyBorder="1">
      <alignment/>
      <protection/>
    </xf>
    <xf numFmtId="0" fontId="9" fillId="0" borderId="3" xfId="1804" applyFont="1" applyBorder="1" applyAlignment="1">
      <alignment horizontal="center"/>
      <protection/>
    </xf>
    <xf numFmtId="0" fontId="9" fillId="0" borderId="0" xfId="1804" applyFont="1" applyBorder="1" applyAlignment="1">
      <alignment horizontal="center"/>
      <protection/>
    </xf>
    <xf numFmtId="0" fontId="12" fillId="0" borderId="0" xfId="1804" applyFont="1" applyBorder="1">
      <alignment/>
      <protection/>
    </xf>
    <xf numFmtId="0" fontId="12" fillId="0" borderId="17" xfId="1804" applyFont="1" applyBorder="1">
      <alignment/>
      <protection/>
    </xf>
    <xf numFmtId="182" fontId="9" fillId="19" borderId="13" xfId="1804" applyNumberFormat="1" applyFont="1" applyFill="1" applyBorder="1" applyAlignment="1">
      <alignment horizontal="center"/>
      <protection/>
    </xf>
    <xf numFmtId="182" fontId="9" fillId="19" borderId="0" xfId="1804" applyNumberFormat="1" applyFont="1" applyFill="1" applyBorder="1" applyAlignment="1">
      <alignment horizontal="center"/>
      <protection/>
    </xf>
    <xf numFmtId="171" fontId="9" fillId="19" borderId="0" xfId="1804" applyNumberFormat="1" applyFont="1" applyFill="1" applyBorder="1" applyAlignment="1">
      <alignment horizontal="center"/>
      <protection/>
    </xf>
    <xf numFmtId="1" fontId="9" fillId="19" borderId="0" xfId="1804" applyNumberFormat="1" applyFont="1" applyFill="1" applyBorder="1" applyAlignment="1">
      <alignment horizontal="left"/>
      <protection/>
    </xf>
    <xf numFmtId="0" fontId="9" fillId="19" borderId="20" xfId="1804" applyFont="1" applyFill="1" applyBorder="1" applyAlignment="1">
      <alignment horizontal="center"/>
      <protection/>
    </xf>
    <xf numFmtId="0" fontId="9" fillId="19" borderId="21" xfId="1804" applyFont="1" applyFill="1" applyBorder="1" applyAlignment="1">
      <alignment horizontal="center"/>
      <protection/>
    </xf>
    <xf numFmtId="10" fontId="9" fillId="19" borderId="22" xfId="1804" applyNumberFormat="1" applyFont="1" applyFill="1" applyBorder="1" applyAlignment="1">
      <alignment horizontal="center"/>
      <protection/>
    </xf>
    <xf numFmtId="0" fontId="10" fillId="0" borderId="23" xfId="1804" applyFont="1" applyBorder="1" applyAlignment="1">
      <alignment horizontal="center"/>
      <protection/>
    </xf>
    <xf numFmtId="0" fontId="10" fillId="0" borderId="24" xfId="1804" applyFont="1" applyBorder="1" applyAlignment="1">
      <alignment horizontal="center"/>
      <protection/>
    </xf>
    <xf numFmtId="0" fontId="10" fillId="0" borderId="25" xfId="1804" applyFont="1" applyBorder="1" applyAlignment="1">
      <alignment horizontal="center"/>
      <protection/>
    </xf>
    <xf numFmtId="0" fontId="0" fillId="0" borderId="25" xfId="1804" applyBorder="1">
      <alignment/>
      <protection/>
    </xf>
    <xf numFmtId="0" fontId="0" fillId="0" borderId="26" xfId="1804" applyBorder="1">
      <alignment/>
      <protection/>
    </xf>
    <xf numFmtId="49" fontId="17" fillId="0" borderId="2" xfId="593" applyNumberFormat="1" applyFont="1" applyFill="1" applyBorder="1" applyAlignment="1">
      <alignment horizontal="center" vertical="center" wrapText="1"/>
      <protection/>
    </xf>
    <xf numFmtId="0" fontId="33" fillId="12" borderId="5" xfId="0" applyFont="1" applyFill="1" applyBorder="1" applyAlignment="1">
      <alignment horizontal="center" vertical="center"/>
    </xf>
    <xf numFmtId="49" fontId="17" fillId="4" borderId="2" xfId="593" applyNumberFormat="1" applyFont="1" applyFill="1" applyBorder="1" applyAlignment="1">
      <alignment horizontal="center" vertical="center" wrapText="1"/>
      <protection/>
    </xf>
    <xf numFmtId="43" fontId="17" fillId="0" borderId="5" xfId="1548" applyFont="1" applyFill="1" applyBorder="1" applyAlignment="1">
      <alignment vertical="center" wrapText="1"/>
    </xf>
    <xf numFmtId="49" fontId="17" fillId="0" borderId="11" xfId="593" applyNumberFormat="1" applyFont="1" applyFill="1" applyBorder="1" applyAlignment="1">
      <alignment horizontal="center" vertical="center" wrapText="1"/>
      <protection/>
    </xf>
    <xf numFmtId="0" fontId="12" fillId="14" borderId="1" xfId="0" applyFont="1" applyFill="1" applyBorder="1" applyAlignment="1">
      <alignment horizontal="left" vertical="center"/>
    </xf>
    <xf numFmtId="0" fontId="12" fillId="14" borderId="11" xfId="0" applyFont="1" applyFill="1" applyBorder="1" applyAlignment="1">
      <alignment horizontal="left" vertical="center"/>
    </xf>
    <xf numFmtId="0" fontId="34" fillId="4" borderId="1" xfId="592" applyFont="1" applyFill="1" applyBorder="1" applyAlignment="1">
      <alignment horizontal="center"/>
      <protection/>
    </xf>
    <xf numFmtId="0" fontId="34" fillId="4" borderId="11" xfId="592" applyFont="1" applyFill="1" applyBorder="1" applyAlignment="1">
      <alignment horizontal="center"/>
      <protection/>
    </xf>
    <xf numFmtId="0" fontId="12" fillId="0" borderId="27" xfId="0" applyFont="1" applyBorder="1" applyAlignment="1">
      <alignment horizontal="center" wrapText="1"/>
    </xf>
    <xf numFmtId="0" fontId="12" fillId="0" borderId="7" xfId="0" applyFont="1" applyBorder="1" applyAlignment="1">
      <alignment horizontal="center" wrapText="1"/>
    </xf>
    <xf numFmtId="0" fontId="12" fillId="0" borderId="16" xfId="0" applyFont="1" applyBorder="1" applyAlignment="1">
      <alignment horizontal="center" wrapText="1"/>
    </xf>
    <xf numFmtId="0" fontId="12" fillId="0" borderId="3" xfId="0" applyFont="1" applyBorder="1" applyAlignment="1">
      <alignment horizontal="center" wrapText="1"/>
    </xf>
    <xf numFmtId="0" fontId="12" fillId="0" borderId="0" xfId="0" applyFont="1" applyBorder="1" applyAlignment="1">
      <alignment horizontal="center" wrapText="1"/>
    </xf>
    <xf numFmtId="0" fontId="12" fillId="0" borderId="6"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9" xfId="0" applyFont="1" applyBorder="1" applyAlignment="1">
      <alignment horizontal="center" wrapText="1"/>
    </xf>
    <xf numFmtId="49" fontId="22" fillId="0" borderId="0" xfId="592" applyNumberFormat="1" applyFont="1" applyBorder="1" applyAlignment="1">
      <alignment horizontal="center" vertical="center"/>
      <protection/>
    </xf>
    <xf numFmtId="174" fontId="32" fillId="4" borderId="13" xfId="22" applyFont="1" applyFill="1" applyBorder="1" applyAlignment="1">
      <alignment horizontal="center" wrapText="1"/>
    </xf>
    <xf numFmtId="174" fontId="32" fillId="4" borderId="9" xfId="22" applyFont="1" applyFill="1" applyBorder="1" applyAlignment="1">
      <alignment horizontal="center" wrapText="1"/>
    </xf>
    <xf numFmtId="0" fontId="24" fillId="0" borderId="7" xfId="0" applyFont="1" applyBorder="1" applyAlignment="1">
      <alignment horizontal="left"/>
    </xf>
    <xf numFmtId="49" fontId="20" fillId="0" borderId="27" xfId="592" applyNumberFormat="1" applyFont="1" applyBorder="1" applyAlignment="1">
      <alignment horizontal="left" vertical="center"/>
      <protection/>
    </xf>
    <xf numFmtId="49" fontId="20" fillId="0" borderId="7" xfId="592" applyNumberFormat="1" applyFont="1" applyBorder="1" applyAlignment="1">
      <alignment horizontal="left" vertical="center"/>
      <protection/>
    </xf>
    <xf numFmtId="49" fontId="17" fillId="0" borderId="7" xfId="592" applyNumberFormat="1" applyFont="1" applyBorder="1" applyAlignment="1">
      <alignment horizontal="center" vertical="center" wrapText="1"/>
      <protection/>
    </xf>
    <xf numFmtId="0" fontId="33" fillId="0" borderId="7" xfId="0" applyFont="1" applyBorder="1" applyAlignment="1">
      <alignment horizontal="center" vertical="center" wrapText="1"/>
    </xf>
    <xf numFmtId="0" fontId="33" fillId="12" borderId="1" xfId="0" applyFont="1" applyFill="1" applyBorder="1" applyAlignment="1">
      <alignment horizontal="right" vertical="center"/>
    </xf>
    <xf numFmtId="0" fontId="33" fillId="12" borderId="15" xfId="0" applyFont="1" applyFill="1" applyBorder="1" applyAlignment="1">
      <alignment horizontal="right" vertical="center"/>
    </xf>
    <xf numFmtId="0" fontId="20" fillId="0" borderId="2" xfId="592" applyFont="1" applyFill="1" applyBorder="1" applyAlignment="1">
      <alignment horizontal="center" vertical="center"/>
      <protection/>
    </xf>
    <xf numFmtId="0" fontId="20" fillId="0" borderId="11" xfId="592" applyFont="1" applyFill="1" applyBorder="1" applyAlignment="1">
      <alignment horizontal="center" vertical="center"/>
      <protection/>
    </xf>
    <xf numFmtId="0" fontId="20" fillId="0" borderId="27" xfId="592" applyFont="1" applyFill="1" applyBorder="1" applyAlignment="1">
      <alignment horizontal="center" vertical="center"/>
      <protection/>
    </xf>
    <xf numFmtId="0" fontId="20" fillId="0" borderId="7" xfId="592" applyFont="1" applyFill="1" applyBorder="1" applyAlignment="1">
      <alignment horizontal="center" vertical="center"/>
      <protection/>
    </xf>
    <xf numFmtId="0" fontId="20" fillId="0" borderId="3" xfId="592" applyFont="1" applyFill="1" applyBorder="1" applyAlignment="1">
      <alignment horizontal="center" vertical="center"/>
      <protection/>
    </xf>
    <xf numFmtId="0" fontId="20" fillId="0" borderId="0" xfId="592" applyFont="1" applyFill="1" applyBorder="1" applyAlignment="1">
      <alignment horizontal="center" vertical="center"/>
      <protection/>
    </xf>
    <xf numFmtId="0" fontId="20" fillId="0" borderId="12" xfId="592" applyFont="1" applyFill="1" applyBorder="1" applyAlignment="1">
      <alignment horizontal="center" vertical="center"/>
      <protection/>
    </xf>
    <xf numFmtId="0" fontId="20" fillId="0" borderId="13" xfId="592" applyFont="1" applyFill="1" applyBorder="1" applyAlignment="1">
      <alignment horizontal="center" vertical="center"/>
      <protection/>
    </xf>
    <xf numFmtId="49" fontId="20" fillId="0" borderId="2" xfId="592" applyNumberFormat="1" applyFont="1" applyBorder="1" applyAlignment="1">
      <alignment horizontal="left" vertical="center"/>
      <protection/>
    </xf>
    <xf numFmtId="10" fontId="17" fillId="0" borderId="12" xfId="1465" applyNumberFormat="1" applyFont="1" applyFill="1" applyBorder="1" applyAlignment="1">
      <alignment horizontal="center" vertical="center"/>
    </xf>
    <xf numFmtId="10" fontId="17" fillId="0" borderId="9" xfId="1465" applyNumberFormat="1" applyFont="1" applyFill="1" applyBorder="1" applyAlignment="1">
      <alignment horizontal="center" vertical="center"/>
    </xf>
    <xf numFmtId="167" fontId="20" fillId="0" borderId="12" xfId="592" applyNumberFormat="1" applyFont="1" applyFill="1" applyBorder="1" applyAlignment="1">
      <alignment horizontal="center" vertical="center"/>
      <protection/>
    </xf>
    <xf numFmtId="7" fontId="20" fillId="0" borderId="13" xfId="592" applyNumberFormat="1" applyFont="1" applyFill="1" applyBorder="1" applyAlignment="1">
      <alignment horizontal="center" vertical="center"/>
      <protection/>
    </xf>
    <xf numFmtId="49" fontId="20" fillId="0" borderId="2" xfId="592" applyNumberFormat="1" applyFont="1" applyBorder="1" applyAlignment="1">
      <alignment vertical="center"/>
      <protection/>
    </xf>
    <xf numFmtId="0" fontId="20" fillId="0" borderId="1" xfId="592" applyFont="1" applyFill="1" applyBorder="1" applyAlignment="1">
      <alignment horizontal="center" vertical="distributed"/>
      <protection/>
    </xf>
    <xf numFmtId="0" fontId="20" fillId="0" borderId="15" xfId="592" applyFont="1" applyFill="1" applyBorder="1" applyAlignment="1">
      <alignment horizontal="center" vertical="distributed"/>
      <protection/>
    </xf>
    <xf numFmtId="0" fontId="20" fillId="0" borderId="11" xfId="592" applyFont="1" applyFill="1" applyBorder="1" applyAlignment="1">
      <alignment horizontal="center" vertical="distributed"/>
      <protection/>
    </xf>
    <xf numFmtId="49" fontId="20" fillId="0" borderId="1" xfId="592" applyNumberFormat="1" applyFont="1" applyBorder="1" applyAlignment="1">
      <alignment vertical="center"/>
      <protection/>
    </xf>
    <xf numFmtId="49" fontId="20" fillId="0" borderId="15" xfId="592" applyNumberFormat="1" applyFont="1" applyBorder="1" applyAlignment="1">
      <alignment vertical="center"/>
      <protection/>
    </xf>
    <xf numFmtId="43" fontId="20" fillId="0" borderId="27" xfId="1548" applyFont="1" applyFill="1" applyBorder="1" applyAlignment="1">
      <alignment horizontal="center" vertical="center"/>
    </xf>
    <xf numFmtId="43" fontId="20" fillId="0" borderId="16" xfId="1548" applyFont="1" applyFill="1" applyBorder="1" applyAlignment="1">
      <alignment horizontal="center" vertical="center"/>
    </xf>
    <xf numFmtId="0" fontId="23" fillId="20" borderId="20" xfId="674" applyFont="1" applyFill="1" applyBorder="1" applyAlignment="1">
      <alignment horizontal="center" vertical="center"/>
      <protection/>
    </xf>
    <xf numFmtId="0" fontId="23" fillId="20" borderId="21" xfId="674" applyFont="1" applyFill="1" applyBorder="1" applyAlignment="1">
      <alignment horizontal="center" vertical="center"/>
      <protection/>
    </xf>
    <xf numFmtId="0" fontId="20" fillId="0" borderId="2" xfId="674" applyFont="1" applyFill="1" applyBorder="1" applyAlignment="1">
      <alignment horizontal="center" vertical="center" wrapText="1"/>
      <protection/>
    </xf>
    <xf numFmtId="0" fontId="21" fillId="0" borderId="21" xfId="674" applyFont="1" applyFill="1" applyBorder="1" applyAlignment="1">
      <alignment horizontal="center" vertical="center" wrapText="1"/>
      <protection/>
    </xf>
    <xf numFmtId="0" fontId="22" fillId="0" borderId="28" xfId="674" applyFont="1" applyFill="1" applyBorder="1" applyAlignment="1">
      <alignment horizontal="center" vertical="center"/>
      <protection/>
    </xf>
    <xf numFmtId="0" fontId="22" fillId="0" borderId="13" xfId="674" applyFont="1" applyFill="1" applyBorder="1" applyAlignment="1">
      <alignment horizontal="center" vertical="center"/>
      <protection/>
    </xf>
    <xf numFmtId="0" fontId="22" fillId="0" borderId="29" xfId="674" applyFont="1" applyFill="1" applyBorder="1" applyAlignment="1">
      <alignment horizontal="left" vertical="center"/>
      <protection/>
    </xf>
    <xf numFmtId="0" fontId="22" fillId="0" borderId="30" xfId="674" applyFont="1" applyFill="1" applyBorder="1" applyAlignment="1">
      <alignment horizontal="left" vertical="center"/>
      <protection/>
    </xf>
    <xf numFmtId="0" fontId="22" fillId="0" borderId="31" xfId="674" applyFont="1" applyFill="1" applyBorder="1" applyAlignment="1">
      <alignment horizontal="center" vertical="center"/>
      <protection/>
    </xf>
    <xf numFmtId="0" fontId="22" fillId="0" borderId="32" xfId="674" applyFont="1" applyFill="1" applyBorder="1" applyAlignment="1">
      <alignment horizontal="center" vertical="center"/>
      <protection/>
    </xf>
    <xf numFmtId="0" fontId="22" fillId="0" borderId="32" xfId="674" applyFont="1" applyFill="1" applyBorder="1" applyAlignment="1">
      <alignment horizontal="left" vertical="center"/>
      <protection/>
    </xf>
    <xf numFmtId="0" fontId="22" fillId="0" borderId="33" xfId="674" applyFont="1" applyFill="1" applyBorder="1" applyAlignment="1">
      <alignment horizontal="left" vertical="center"/>
      <protection/>
    </xf>
    <xf numFmtId="39" fontId="22" fillId="0" borderId="4" xfId="674" applyNumberFormat="1" applyFont="1" applyFill="1" applyBorder="1" applyAlignment="1">
      <alignment horizontal="center" vertical="center"/>
      <protection/>
    </xf>
    <xf numFmtId="39" fontId="22" fillId="0" borderId="34" xfId="674" applyNumberFormat="1" applyFont="1" applyFill="1" applyBorder="1" applyAlignment="1">
      <alignment horizontal="center" vertical="center"/>
      <protection/>
    </xf>
    <xf numFmtId="49" fontId="26" fillId="0" borderId="35" xfId="674" applyNumberFormat="1" applyFont="1" applyFill="1" applyBorder="1" applyAlignment="1">
      <alignment horizontal="center" vertical="center"/>
      <protection/>
    </xf>
    <xf numFmtId="49" fontId="26" fillId="0" borderId="24" xfId="674" applyNumberFormat="1" applyFont="1" applyFill="1" applyBorder="1" applyAlignment="1">
      <alignment horizontal="center" vertical="center"/>
      <protection/>
    </xf>
    <xf numFmtId="0" fontId="12" fillId="4" borderId="2" xfId="1756" applyFont="1" applyFill="1" applyBorder="1" applyAlignment="1">
      <alignment horizontal="center"/>
      <protection/>
    </xf>
    <xf numFmtId="0" fontId="12" fillId="4" borderId="2" xfId="1753" applyFont="1" applyFill="1" applyBorder="1" applyAlignment="1">
      <alignment horizontal="center"/>
      <protection/>
    </xf>
    <xf numFmtId="0" fontId="0" fillId="0" borderId="0" xfId="1753" applyAlignment="1">
      <alignment horizontal="left"/>
      <protection/>
    </xf>
    <xf numFmtId="0" fontId="14" fillId="0" borderId="15" xfId="1753" applyFont="1" applyFill="1" applyBorder="1" applyAlignment="1">
      <alignment horizontal="center" vertical="center" wrapText="1"/>
      <protection/>
    </xf>
    <xf numFmtId="0" fontId="14" fillId="0" borderId="2" xfId="1753" applyFont="1" applyFill="1" applyBorder="1" applyAlignment="1">
      <alignment horizontal="center" vertical="center" wrapText="1"/>
      <protection/>
    </xf>
    <xf numFmtId="0" fontId="14" fillId="15" borderId="2" xfId="1753" applyFont="1" applyFill="1" applyBorder="1" applyAlignment="1">
      <alignment horizontal="center" vertical="center"/>
      <protection/>
    </xf>
    <xf numFmtId="0" fontId="14" fillId="0" borderId="12" xfId="1753" applyFont="1" applyFill="1" applyBorder="1" applyAlignment="1">
      <alignment horizontal="center" vertical="center" wrapText="1"/>
      <protection/>
    </xf>
    <xf numFmtId="0" fontId="14" fillId="0" borderId="13" xfId="1753" applyFont="1" applyFill="1" applyBorder="1" applyAlignment="1">
      <alignment horizontal="center" vertical="center" wrapText="1"/>
      <protection/>
    </xf>
    <xf numFmtId="0" fontId="14" fillId="0" borderId="9" xfId="1753" applyFont="1" applyFill="1" applyBorder="1" applyAlignment="1">
      <alignment horizontal="center" vertical="center" wrapText="1"/>
      <protection/>
    </xf>
    <xf numFmtId="0" fontId="14" fillId="17" borderId="2" xfId="1756" applyFont="1" applyFill="1" applyBorder="1" applyAlignment="1">
      <alignment horizontal="center" vertical="center"/>
      <protection/>
    </xf>
    <xf numFmtId="0" fontId="14" fillId="0" borderId="12" xfId="1756" applyFont="1" applyFill="1" applyBorder="1" applyAlignment="1">
      <alignment horizontal="center" vertical="center" wrapText="1"/>
      <protection/>
    </xf>
    <xf numFmtId="0" fontId="14" fillId="0" borderId="13" xfId="1756" applyFont="1" applyFill="1" applyBorder="1" applyAlignment="1">
      <alignment horizontal="center" vertical="center" wrapText="1"/>
      <protection/>
    </xf>
    <xf numFmtId="0" fontId="14" fillId="0" borderId="9" xfId="1756" applyFont="1" applyFill="1" applyBorder="1" applyAlignment="1">
      <alignment horizontal="center" vertical="center" wrapText="1"/>
      <protection/>
    </xf>
    <xf numFmtId="0" fontId="14" fillId="0" borderId="15" xfId="1756" applyFont="1" applyFill="1" applyBorder="1" applyAlignment="1">
      <alignment horizontal="center" vertical="center" wrapText="1"/>
      <protection/>
    </xf>
    <xf numFmtId="0" fontId="14" fillId="0" borderId="2" xfId="1756" applyFont="1" applyFill="1" applyBorder="1" applyAlignment="1">
      <alignment horizontal="center" vertical="center" wrapText="1"/>
      <protection/>
    </xf>
    <xf numFmtId="0" fontId="12" fillId="7" borderId="27" xfId="1753" applyFont="1" applyFill="1" applyBorder="1" applyAlignment="1">
      <alignment horizontal="center" vertical="center"/>
      <protection/>
    </xf>
    <xf numFmtId="0" fontId="12" fillId="7" borderId="7" xfId="1753" applyFont="1" applyFill="1" applyBorder="1" applyAlignment="1">
      <alignment horizontal="center" vertical="center"/>
      <protection/>
    </xf>
    <xf numFmtId="0" fontId="2" fillId="0" borderId="36" xfId="1753" applyFont="1" applyFill="1" applyBorder="1" applyAlignment="1" applyProtection="1">
      <alignment horizontal="left" vertical="center"/>
      <protection/>
    </xf>
    <xf numFmtId="0" fontId="2" fillId="0" borderId="37" xfId="1753" applyFont="1" applyFill="1" applyBorder="1" applyAlignment="1" applyProtection="1">
      <alignment horizontal="left" vertical="center"/>
      <protection/>
    </xf>
    <xf numFmtId="0" fontId="2" fillId="0" borderId="38" xfId="1753" applyFont="1" applyFill="1" applyBorder="1" applyAlignment="1" applyProtection="1">
      <alignment horizontal="left" vertical="center"/>
      <protection/>
    </xf>
    <xf numFmtId="0" fontId="0" fillId="0" borderId="36" xfId="1753" applyBorder="1" applyAlignment="1">
      <alignment horizontal="left"/>
      <protection/>
    </xf>
    <xf numFmtId="0" fontId="0" fillId="0" borderId="37" xfId="1753" applyBorder="1" applyAlignment="1">
      <alignment horizontal="left"/>
      <protection/>
    </xf>
    <xf numFmtId="0" fontId="0" fillId="0" borderId="38" xfId="1753" applyBorder="1" applyAlignment="1">
      <alignment horizontal="left"/>
      <protection/>
    </xf>
    <xf numFmtId="0" fontId="0" fillId="0" borderId="39" xfId="1753" applyFont="1" applyBorder="1" applyAlignment="1">
      <alignment horizontal="center" vertical="center" wrapText="1"/>
      <protection/>
    </xf>
    <xf numFmtId="0" fontId="0" fillId="0" borderId="0" xfId="1753" applyBorder="1" applyAlignment="1">
      <alignment horizontal="center" vertical="center" wrapText="1"/>
      <protection/>
    </xf>
    <xf numFmtId="0" fontId="0" fillId="0" borderId="40" xfId="1753" applyBorder="1" applyAlignment="1">
      <alignment horizontal="center" vertical="center" wrapText="1"/>
      <protection/>
    </xf>
    <xf numFmtId="0" fontId="0" fillId="0" borderId="39" xfId="1753" applyBorder="1" applyAlignment="1">
      <alignment horizontal="center" vertical="center" wrapText="1"/>
      <protection/>
    </xf>
    <xf numFmtId="0" fontId="0" fillId="0" borderId="41" xfId="1753" applyBorder="1" applyAlignment="1">
      <alignment horizontal="center" vertical="center" wrapText="1"/>
      <protection/>
    </xf>
    <xf numFmtId="0" fontId="0" fillId="0" borderId="42" xfId="1753" applyBorder="1" applyAlignment="1">
      <alignment horizontal="center" vertical="center" wrapText="1"/>
      <protection/>
    </xf>
    <xf numFmtId="0" fontId="0" fillId="0" borderId="43" xfId="1753" applyBorder="1" applyAlignment="1">
      <alignment horizontal="center" vertical="center" wrapText="1"/>
      <protection/>
    </xf>
    <xf numFmtId="0" fontId="0" fillId="0" borderId="41" xfId="1753" applyBorder="1" applyAlignment="1">
      <alignment horizontal="center"/>
      <protection/>
    </xf>
    <xf numFmtId="0" fontId="0" fillId="0" borderId="42" xfId="1753" applyBorder="1" applyAlignment="1">
      <alignment horizontal="center"/>
      <protection/>
    </xf>
    <xf numFmtId="0" fontId="0" fillId="0" borderId="43" xfId="1753" applyBorder="1" applyAlignment="1">
      <alignment horizontal="center"/>
      <protection/>
    </xf>
    <xf numFmtId="0" fontId="0" fillId="0" borderId="36" xfId="1753" applyBorder="1" applyAlignment="1">
      <alignment horizontal="left" wrapText="1"/>
      <protection/>
    </xf>
    <xf numFmtId="0" fontId="0" fillId="0" borderId="37" xfId="1753" applyBorder="1" applyAlignment="1">
      <alignment horizontal="left" wrapText="1"/>
      <protection/>
    </xf>
    <xf numFmtId="0" fontId="0" fillId="0" borderId="38" xfId="1753" applyBorder="1" applyAlignment="1">
      <alignment horizontal="left" wrapText="1"/>
      <protection/>
    </xf>
    <xf numFmtId="0" fontId="0" fillId="0" borderId="41" xfId="1753" applyBorder="1" applyAlignment="1">
      <alignment horizontal="center" wrapText="1"/>
      <protection/>
    </xf>
    <xf numFmtId="0" fontId="0" fillId="0" borderId="42" xfId="1753" applyBorder="1" applyAlignment="1">
      <alignment horizontal="center" wrapText="1"/>
      <protection/>
    </xf>
    <xf numFmtId="0" fontId="0" fillId="0" borderId="43" xfId="1753" applyBorder="1" applyAlignment="1">
      <alignment horizontal="center" wrapText="1"/>
      <protection/>
    </xf>
    <xf numFmtId="0" fontId="0" fillId="21" borderId="0" xfId="1753" applyFill="1" applyBorder="1" applyAlignment="1">
      <alignment horizontal="center" wrapText="1"/>
      <protection/>
    </xf>
    <xf numFmtId="0" fontId="13" fillId="0" borderId="36" xfId="1753" applyFont="1" applyBorder="1" applyAlignment="1">
      <alignment horizontal="center" vertical="center"/>
      <protection/>
    </xf>
    <xf numFmtId="0" fontId="13" fillId="0" borderId="37" xfId="1753" applyFont="1" applyBorder="1" applyAlignment="1">
      <alignment horizontal="center" vertical="center"/>
      <protection/>
    </xf>
    <xf numFmtId="0" fontId="13" fillId="0" borderId="38" xfId="1753" applyFont="1" applyBorder="1" applyAlignment="1">
      <alignment horizontal="center" vertical="center"/>
      <protection/>
    </xf>
    <xf numFmtId="0" fontId="13" fillId="0" borderId="39" xfId="1753" applyFont="1" applyBorder="1" applyAlignment="1">
      <alignment horizontal="center" vertical="center"/>
      <protection/>
    </xf>
    <xf numFmtId="0" fontId="13" fillId="0" borderId="0" xfId="1753" applyFont="1" applyBorder="1" applyAlignment="1">
      <alignment horizontal="center" vertical="center"/>
      <protection/>
    </xf>
    <xf numFmtId="0" fontId="13" fillId="0" borderId="40" xfId="1753" applyFont="1" applyBorder="1" applyAlignment="1">
      <alignment horizontal="center" vertical="center"/>
      <protection/>
    </xf>
    <xf numFmtId="0" fontId="13" fillId="0" borderId="41" xfId="1753" applyFont="1" applyBorder="1" applyAlignment="1">
      <alignment horizontal="center" vertical="center"/>
      <protection/>
    </xf>
    <xf numFmtId="0" fontId="13" fillId="0" borderId="42" xfId="1753" applyFont="1" applyBorder="1" applyAlignment="1">
      <alignment horizontal="center" vertical="center"/>
      <protection/>
    </xf>
    <xf numFmtId="0" fontId="13" fillId="0" borderId="43" xfId="1753" applyFont="1" applyBorder="1" applyAlignment="1">
      <alignment horizontal="center" vertical="center"/>
      <protection/>
    </xf>
    <xf numFmtId="0" fontId="0" fillId="0" borderId="41" xfId="1753" applyFont="1" applyBorder="1" applyAlignment="1">
      <alignment horizontal="center" wrapText="1"/>
      <protection/>
    </xf>
    <xf numFmtId="0" fontId="8" fillId="0" borderId="44" xfId="1804" applyFont="1" applyBorder="1" applyAlignment="1">
      <alignment horizontal="center" vertical="center"/>
      <protection/>
    </xf>
    <xf numFmtId="0" fontId="8" fillId="0" borderId="45" xfId="1804" applyFont="1" applyBorder="1" applyAlignment="1">
      <alignment horizontal="center" vertical="center"/>
      <protection/>
    </xf>
    <xf numFmtId="0" fontId="8" fillId="0" borderId="46" xfId="1804" applyFont="1" applyBorder="1" applyAlignment="1">
      <alignment horizontal="center" vertical="center"/>
      <protection/>
    </xf>
    <xf numFmtId="0" fontId="8" fillId="0" borderId="47" xfId="1804" applyFont="1" applyBorder="1" applyAlignment="1">
      <alignment horizontal="center" vertical="center"/>
      <protection/>
    </xf>
    <xf numFmtId="0" fontId="8" fillId="0" borderId="0" xfId="1804" applyFont="1" applyBorder="1" applyAlignment="1">
      <alignment horizontal="center" vertical="center"/>
      <protection/>
    </xf>
    <xf numFmtId="0" fontId="8" fillId="0" borderId="17" xfId="1804" applyFont="1" applyBorder="1" applyAlignment="1">
      <alignment horizontal="center" vertical="center"/>
      <protection/>
    </xf>
    <xf numFmtId="0" fontId="9" fillId="0" borderId="47" xfId="1804" applyFont="1" applyBorder="1" applyAlignment="1">
      <alignment horizontal="left" wrapText="1"/>
      <protection/>
    </xf>
    <xf numFmtId="0" fontId="9" fillId="0" borderId="0" xfId="1804" applyFont="1" applyBorder="1" applyAlignment="1">
      <alignment horizontal="left" wrapText="1"/>
      <protection/>
    </xf>
    <xf numFmtId="0" fontId="9" fillId="0" borderId="0" xfId="1804" applyFont="1" applyBorder="1" applyAlignment="1">
      <alignment horizontal="left" vertical="center" wrapText="1"/>
      <protection/>
    </xf>
    <xf numFmtId="0" fontId="9" fillId="0" borderId="17" xfId="1804" applyFont="1" applyBorder="1" applyAlignment="1">
      <alignment horizontal="left" vertical="center" wrapText="1"/>
      <protection/>
    </xf>
    <xf numFmtId="0" fontId="10" fillId="0" borderId="47" xfId="1804" applyFont="1" applyBorder="1" applyAlignment="1">
      <alignment horizontal="left"/>
      <protection/>
    </xf>
    <xf numFmtId="0" fontId="10" fillId="0" borderId="0" xfId="1804" applyFont="1" applyBorder="1" applyAlignment="1">
      <alignment horizontal="left"/>
      <protection/>
    </xf>
    <xf numFmtId="0" fontId="9" fillId="0" borderId="47" xfId="1804" applyFont="1" applyBorder="1" applyAlignment="1">
      <alignment horizontal="left"/>
      <protection/>
    </xf>
    <xf numFmtId="0" fontId="9" fillId="0" borderId="0" xfId="1804" applyFont="1" applyBorder="1" applyAlignment="1">
      <alignment horizontal="left"/>
      <protection/>
    </xf>
    <xf numFmtId="14" fontId="10" fillId="0" borderId="0" xfId="1804" applyNumberFormat="1" applyFont="1" applyBorder="1" applyAlignment="1">
      <alignment horizontal="left"/>
      <protection/>
    </xf>
    <xf numFmtId="0" fontId="10" fillId="0" borderId="0" xfId="1804" applyFont="1" applyBorder="1" applyAlignment="1">
      <alignment horizontal="center"/>
      <protection/>
    </xf>
    <xf numFmtId="0" fontId="10" fillId="0" borderId="17" xfId="1804" applyFont="1" applyBorder="1" applyAlignment="1">
      <alignment horizontal="center"/>
      <protection/>
    </xf>
    <xf numFmtId="0" fontId="12" fillId="18" borderId="48" xfId="1804" applyFont="1" applyFill="1" applyBorder="1" applyAlignment="1">
      <alignment horizontal="center" vertical="center"/>
      <protection/>
    </xf>
    <xf numFmtId="0" fontId="12" fillId="18" borderId="49" xfId="1804" applyFont="1" applyFill="1" applyBorder="1" applyAlignment="1">
      <alignment horizontal="center" vertical="center"/>
      <protection/>
    </xf>
    <xf numFmtId="0" fontId="10" fillId="0" borderId="2" xfId="1804" applyFont="1" applyBorder="1" applyAlignment="1">
      <alignment horizontal="center"/>
      <protection/>
    </xf>
    <xf numFmtId="190" fontId="10" fillId="0" borderId="2" xfId="1804" applyNumberFormat="1" applyFont="1" applyBorder="1" applyAlignment="1">
      <alignment horizontal="center"/>
      <protection/>
    </xf>
    <xf numFmtId="190" fontId="10" fillId="0" borderId="1" xfId="1804" applyNumberFormat="1" applyFont="1" applyBorder="1" applyAlignment="1">
      <alignment horizontal="center"/>
      <protection/>
    </xf>
    <xf numFmtId="0" fontId="9" fillId="0" borderId="50" xfId="1804" applyFont="1" applyBorder="1" applyAlignment="1">
      <alignment horizontal="left"/>
      <protection/>
    </xf>
    <xf numFmtId="0" fontId="9" fillId="0" borderId="25" xfId="1804" applyFont="1" applyBorder="1" applyAlignment="1">
      <alignment horizontal="left"/>
      <protection/>
    </xf>
    <xf numFmtId="14" fontId="10" fillId="0" borderId="25" xfId="1804" applyNumberFormat="1" applyFont="1" applyBorder="1" applyAlignment="1">
      <alignment horizontal="left"/>
      <protection/>
    </xf>
    <xf numFmtId="14" fontId="10" fillId="0" borderId="26" xfId="1804" applyNumberFormat="1" applyFont="1" applyBorder="1" applyAlignment="1">
      <alignment horizontal="left"/>
      <protection/>
    </xf>
    <xf numFmtId="0" fontId="9" fillId="0" borderId="45" xfId="1804" applyFont="1" applyBorder="1" applyAlignment="1">
      <alignment horizontal="center"/>
      <protection/>
    </xf>
    <xf numFmtId="0" fontId="9" fillId="0" borderId="25" xfId="1804" applyFont="1" applyBorder="1" applyAlignment="1">
      <alignment horizontal="center"/>
      <protection/>
    </xf>
    <xf numFmtId="0" fontId="9" fillId="22" borderId="51" xfId="1804" applyFont="1" applyFill="1" applyBorder="1" applyAlignment="1">
      <alignment horizontal="center"/>
      <protection/>
    </xf>
    <xf numFmtId="0" fontId="9" fillId="22" borderId="52" xfId="1804" applyFont="1" applyFill="1" applyBorder="1" applyAlignment="1">
      <alignment horizontal="center"/>
      <protection/>
    </xf>
    <xf numFmtId="0" fontId="9" fillId="22" borderId="53" xfId="1804" applyFont="1" applyFill="1" applyBorder="1" applyAlignment="1">
      <alignment horizontal="center"/>
      <protection/>
    </xf>
    <xf numFmtId="0" fontId="9" fillId="23" borderId="52" xfId="1804" applyFont="1" applyFill="1" applyBorder="1" applyAlignment="1">
      <alignment horizontal="center"/>
      <protection/>
    </xf>
    <xf numFmtId="0" fontId="9" fillId="23" borderId="54" xfId="1804" applyFont="1" applyFill="1" applyBorder="1" applyAlignment="1">
      <alignment horizontal="center"/>
      <protection/>
    </xf>
    <xf numFmtId="0" fontId="10" fillId="0" borderId="2" xfId="1804" applyFont="1" applyBorder="1" applyAlignment="1">
      <alignment horizontal="center" vertical="center"/>
      <protection/>
    </xf>
    <xf numFmtId="0" fontId="10" fillId="0" borderId="1" xfId="1804" applyFont="1" applyBorder="1" applyAlignment="1">
      <alignment horizontal="center" vertical="center"/>
      <protection/>
    </xf>
    <xf numFmtId="0" fontId="9" fillId="18" borderId="55" xfId="1804" applyFont="1" applyFill="1" applyBorder="1" applyAlignment="1">
      <alignment horizontal="center" vertical="center"/>
      <protection/>
    </xf>
    <xf numFmtId="0" fontId="9" fillId="18" borderId="56" xfId="1804" applyFont="1" applyFill="1" applyBorder="1" applyAlignment="1">
      <alignment horizontal="center" vertical="center"/>
      <protection/>
    </xf>
    <xf numFmtId="0" fontId="9" fillId="18" borderId="57" xfId="1804" applyFont="1" applyFill="1" applyBorder="1" applyAlignment="1">
      <alignment horizontal="center" vertical="center"/>
      <protection/>
    </xf>
    <xf numFmtId="0" fontId="9" fillId="18" borderId="19" xfId="1804" applyFont="1" applyFill="1" applyBorder="1" applyAlignment="1">
      <alignment horizontal="center" vertical="center"/>
      <protection/>
    </xf>
    <xf numFmtId="0" fontId="12" fillId="18" borderId="57" xfId="1804" applyFont="1" applyFill="1" applyBorder="1" applyAlignment="1">
      <alignment horizontal="center" vertical="center"/>
      <protection/>
    </xf>
    <xf numFmtId="0" fontId="12" fillId="18" borderId="19" xfId="1804" applyFont="1" applyFill="1" applyBorder="1" applyAlignment="1">
      <alignment horizontal="center" vertical="center"/>
      <protection/>
    </xf>
    <xf numFmtId="0" fontId="9" fillId="22" borderId="58" xfId="1804" applyFont="1" applyFill="1" applyBorder="1" applyAlignment="1">
      <alignment horizontal="center"/>
      <protection/>
    </xf>
    <xf numFmtId="0" fontId="9" fillId="22" borderId="15" xfId="1804" applyFont="1" applyFill="1" applyBorder="1" applyAlignment="1">
      <alignment horizontal="center"/>
      <protection/>
    </xf>
    <xf numFmtId="0" fontId="9" fillId="19" borderId="3" xfId="1804" applyFont="1" applyFill="1" applyBorder="1" applyAlignment="1">
      <alignment horizontal="center" vertical="center"/>
      <protection/>
    </xf>
    <xf numFmtId="1" fontId="12" fillId="19" borderId="17" xfId="1804" applyNumberFormat="1" applyFont="1" applyFill="1" applyBorder="1" applyAlignment="1">
      <alignment horizontal="center" vertical="center"/>
      <protection/>
    </xf>
    <xf numFmtId="1" fontId="9" fillId="19" borderId="0" xfId="1804" applyNumberFormat="1" applyFont="1" applyFill="1" applyBorder="1" applyAlignment="1">
      <alignment horizontal="left" vertical="center"/>
      <protection/>
    </xf>
    <xf numFmtId="0" fontId="9" fillId="19" borderId="0" xfId="1804" applyFont="1" applyFill="1" applyBorder="1" applyAlignment="1">
      <alignment horizontal="center" vertical="center"/>
      <protection/>
    </xf>
    <xf numFmtId="0" fontId="10" fillId="0" borderId="1" xfId="1804" applyFont="1" applyBorder="1" applyAlignment="1">
      <alignment horizontal="center"/>
      <protection/>
    </xf>
    <xf numFmtId="0" fontId="10" fillId="0" borderId="15" xfId="1804" applyFont="1" applyBorder="1" applyAlignment="1">
      <alignment horizontal="center"/>
      <protection/>
    </xf>
    <xf numFmtId="0" fontId="10" fillId="0" borderId="11" xfId="1804" applyFont="1" applyBorder="1" applyAlignment="1">
      <alignment horizontal="center"/>
      <protection/>
    </xf>
    <xf numFmtId="0" fontId="10" fillId="0" borderId="10" xfId="1804" applyFont="1" applyBorder="1" applyAlignment="1">
      <alignment horizontal="center"/>
      <protection/>
    </xf>
    <xf numFmtId="0" fontId="11" fillId="0" borderId="7" xfId="1804" applyFont="1" applyBorder="1" applyAlignment="1">
      <alignment horizontal="left"/>
      <protection/>
    </xf>
    <xf numFmtId="0" fontId="11" fillId="0" borderId="0" xfId="1804" applyFont="1" applyAlignment="1">
      <alignment horizontal="left"/>
      <protection/>
    </xf>
    <xf numFmtId="0" fontId="11" fillId="0" borderId="0" xfId="1804" applyFont="1" applyAlignment="1">
      <alignment horizontal="justify" wrapText="1"/>
      <protection/>
    </xf>
    <xf numFmtId="0" fontId="11" fillId="0" borderId="0" xfId="1804" applyFont="1" applyAlignment="1">
      <alignment horizontal="center" wrapText="1"/>
      <protection/>
    </xf>
    <xf numFmtId="0" fontId="10" fillId="0" borderId="59" xfId="1804" applyFont="1" applyBorder="1" applyAlignment="1">
      <alignment horizontal="center"/>
      <protection/>
    </xf>
    <xf numFmtId="190" fontId="10" fillId="0" borderId="59" xfId="1804" applyNumberFormat="1" applyFont="1" applyBorder="1" applyAlignment="1">
      <alignment horizontal="center"/>
      <protection/>
    </xf>
    <xf numFmtId="190" fontId="10" fillId="0" borderId="60" xfId="1804" applyNumberFormat="1" applyFont="1" applyBorder="1" applyAlignment="1">
      <alignment horizontal="center"/>
      <protection/>
    </xf>
    <xf numFmtId="0" fontId="10" fillId="0" borderId="45" xfId="1804" applyFont="1" applyBorder="1" applyAlignment="1">
      <alignment horizontal="center"/>
      <protection/>
    </xf>
    <xf numFmtId="0" fontId="10" fillId="0" borderId="13" xfId="1804" applyFont="1" applyBorder="1" applyAlignment="1">
      <alignment horizontal="center"/>
      <protection/>
    </xf>
    <xf numFmtId="0" fontId="2" fillId="6" borderId="4" xfId="774" applyFont="1" applyFill="1" applyBorder="1" applyAlignment="1" applyProtection="1">
      <alignment vertical="top"/>
      <protection hidden="1"/>
    </xf>
    <xf numFmtId="0" fontId="2" fillId="6" borderId="3" xfId="774" applyFont="1" applyFill="1" applyBorder="1" applyAlignment="1" applyProtection="1">
      <alignment vertical="top" wrapText="1"/>
      <protection/>
    </xf>
    <xf numFmtId="0" fontId="1" fillId="0" borderId="0" xfId="774" applyAlignment="1">
      <alignment vertical="top" wrapText="1"/>
      <protection/>
    </xf>
    <xf numFmtId="0" fontId="1" fillId="0" borderId="6" xfId="774" applyBorder="1" applyAlignment="1">
      <alignment vertical="top" wrapText="1"/>
      <protection/>
    </xf>
    <xf numFmtId="0" fontId="1" fillId="0" borderId="3" xfId="774" applyBorder="1" applyAlignment="1">
      <alignment vertical="top" wrapText="1"/>
      <protection/>
    </xf>
    <xf numFmtId="0" fontId="4" fillId="0" borderId="12" xfId="774" applyFont="1" applyBorder="1" applyAlignment="1" applyProtection="1">
      <alignment horizontal="left" vertical="top"/>
      <protection/>
    </xf>
    <xf numFmtId="0" fontId="4" fillId="0" borderId="13" xfId="774" applyFont="1" applyBorder="1" applyAlignment="1" applyProtection="1">
      <alignment horizontal="left" vertical="top"/>
      <protection/>
    </xf>
    <xf numFmtId="0" fontId="4" fillId="0" borderId="9" xfId="774" applyFont="1" applyBorder="1" applyAlignment="1" applyProtection="1">
      <alignment horizontal="left" vertical="top"/>
      <protection/>
    </xf>
    <xf numFmtId="0" fontId="2" fillId="0" borderId="0" xfId="774" applyFont="1" applyBorder="1" applyAlignment="1" applyProtection="1">
      <alignment horizontal="center"/>
      <protection/>
    </xf>
    <xf numFmtId="4" fontId="1" fillId="0" borderId="1" xfId="774" applyNumberFormat="1" applyBorder="1" applyAlignment="1">
      <alignment vertical="center" wrapText="1"/>
      <protection/>
    </xf>
    <xf numFmtId="0" fontId="1" fillId="0" borderId="15" xfId="774" applyBorder="1" applyAlignment="1">
      <alignment vertical="center" wrapText="1"/>
      <protection/>
    </xf>
    <xf numFmtId="0" fontId="1" fillId="0" borderId="11" xfId="774" applyBorder="1" applyAlignment="1">
      <alignment vertical="center" wrapText="1"/>
      <protection/>
    </xf>
    <xf numFmtId="0" fontId="2" fillId="6" borderId="4" xfId="774" applyFont="1" applyFill="1" applyBorder="1" applyAlignment="1" applyProtection="1">
      <alignment vertical="top" wrapText="1"/>
      <protection hidden="1"/>
    </xf>
    <xf numFmtId="0" fontId="2" fillId="0" borderId="0" xfId="774" applyFont="1" applyBorder="1" applyAlignment="1">
      <alignment horizontal="center" vertical="center"/>
      <protection/>
    </xf>
    <xf numFmtId="0" fontId="2" fillId="6" borderId="6" xfId="774" applyFont="1" applyFill="1" applyBorder="1" applyAlignment="1" applyProtection="1">
      <alignment vertical="top" wrapText="1"/>
      <protection/>
    </xf>
    <xf numFmtId="0" fontId="1" fillId="0" borderId="1" xfId="774" applyFont="1" applyBorder="1" applyAlignment="1" applyProtection="1">
      <alignment horizontal="left" vertical="center"/>
      <protection hidden="1" locked="0"/>
    </xf>
    <xf numFmtId="0" fontId="1" fillId="0" borderId="15" xfId="774" applyFont="1" applyBorder="1" applyAlignment="1" applyProtection="1">
      <alignment horizontal="left" vertical="center"/>
      <protection hidden="1" locked="0"/>
    </xf>
    <xf numFmtId="0" fontId="1" fillId="0" borderId="11" xfId="774" applyFont="1" applyBorder="1" applyAlignment="1" applyProtection="1">
      <alignment horizontal="left" vertical="center"/>
      <protection hidden="1" locked="0"/>
    </xf>
    <xf numFmtId="0" fontId="4" fillId="0" borderId="12" xfId="774" applyFont="1" applyBorder="1" applyAlignment="1" applyProtection="1">
      <alignment horizontal="left"/>
      <protection hidden="1"/>
    </xf>
    <xf numFmtId="0" fontId="4" fillId="0" borderId="13" xfId="774" applyFont="1" applyBorder="1" applyAlignment="1" applyProtection="1">
      <alignment horizontal="left"/>
      <protection hidden="1"/>
    </xf>
    <xf numFmtId="0" fontId="4" fillId="0" borderId="9" xfId="774" applyFont="1" applyBorder="1" applyAlignment="1" applyProtection="1">
      <alignment horizontal="left"/>
      <protection hidden="1"/>
    </xf>
    <xf numFmtId="0" fontId="2" fillId="0" borderId="12" xfId="774" applyFont="1" applyFill="1" applyBorder="1" applyAlignment="1" applyProtection="1">
      <alignment horizontal="left" vertical="center"/>
      <protection locked="0"/>
    </xf>
    <xf numFmtId="0" fontId="2" fillId="0" borderId="13" xfId="774" applyFont="1" applyFill="1" applyBorder="1" applyAlignment="1" applyProtection="1">
      <alignment horizontal="left" vertical="center"/>
      <protection locked="0"/>
    </xf>
    <xf numFmtId="0" fontId="2" fillId="0" borderId="9" xfId="774" applyFont="1" applyFill="1" applyBorder="1" applyAlignment="1" applyProtection="1">
      <alignment horizontal="left" vertical="center"/>
      <protection locked="0"/>
    </xf>
    <xf numFmtId="0" fontId="4" fillId="0" borderId="12" xfId="774" applyFont="1" applyFill="1" applyBorder="1" applyAlignment="1" applyProtection="1">
      <alignment horizontal="center" vertical="center" wrapText="1"/>
      <protection locked="0"/>
    </xf>
    <xf numFmtId="0" fontId="4" fillId="0" borderId="13" xfId="774" applyFont="1" applyFill="1" applyBorder="1" applyAlignment="1" applyProtection="1">
      <alignment horizontal="center" vertical="center" wrapText="1"/>
      <protection locked="0"/>
    </xf>
    <xf numFmtId="0" fontId="2" fillId="6" borderId="4" xfId="774" applyFont="1" applyFill="1" applyBorder="1" applyAlignment="1" applyProtection="1">
      <alignment vertical="top" wrapText="1"/>
      <protection/>
    </xf>
    <xf numFmtId="0" fontId="4" fillId="0" borderId="0" xfId="774" applyFont="1" applyBorder="1" applyAlignment="1" applyProtection="1">
      <alignment horizontal="center" vertical="center"/>
      <protection hidden="1"/>
    </xf>
    <xf numFmtId="0" fontId="2" fillId="0" borderId="3" xfId="774" applyFont="1" applyFill="1" applyBorder="1" applyAlignment="1" applyProtection="1">
      <alignment horizontal="left" vertical="top"/>
      <protection/>
    </xf>
    <xf numFmtId="0" fontId="2" fillId="0" borderId="0" xfId="774" applyFont="1" applyFill="1" applyBorder="1" applyAlignment="1" applyProtection="1">
      <alignment horizontal="left" vertical="top"/>
      <protection/>
    </xf>
    <xf numFmtId="0" fontId="2" fillId="0" borderId="6" xfId="774" applyFont="1" applyFill="1" applyBorder="1" applyAlignment="1" applyProtection="1">
      <alignment horizontal="left" vertical="top"/>
      <protection/>
    </xf>
    <xf numFmtId="0" fontId="2" fillId="0" borderId="12" xfId="774" applyFont="1" applyFill="1" applyBorder="1" applyAlignment="1" applyProtection="1">
      <alignment horizontal="left" vertical="top"/>
      <protection locked="0"/>
    </xf>
    <xf numFmtId="0" fontId="2" fillId="0" borderId="13" xfId="774" applyFont="1" applyFill="1" applyBorder="1" applyAlignment="1" applyProtection="1">
      <alignment horizontal="left" vertical="top"/>
      <protection locked="0"/>
    </xf>
    <xf numFmtId="0" fontId="2" fillId="0" borderId="9" xfId="774" applyFont="1" applyFill="1" applyBorder="1" applyAlignment="1" applyProtection="1">
      <alignment horizontal="left" vertical="top"/>
      <protection locked="0"/>
    </xf>
    <xf numFmtId="0" fontId="2" fillId="0" borderId="12" xfId="774" applyFont="1" applyBorder="1" applyAlignment="1" applyProtection="1">
      <alignment horizontal="center"/>
      <protection locked="0"/>
    </xf>
    <xf numFmtId="0" fontId="2" fillId="0" borderId="13" xfId="774" applyFont="1" applyBorder="1" applyAlignment="1" applyProtection="1">
      <alignment horizontal="center"/>
      <protection locked="0"/>
    </xf>
    <xf numFmtId="0" fontId="2" fillId="0" borderId="9" xfId="774" applyFont="1" applyBorder="1" applyAlignment="1" applyProtection="1">
      <alignment horizontal="center"/>
      <protection locked="0"/>
    </xf>
  </cellXfs>
  <cellStyles count="1791">
    <cellStyle name="Normal" xfId="0"/>
    <cellStyle name="Percent" xfId="15"/>
    <cellStyle name="Currency" xfId="16"/>
    <cellStyle name="Currency [0]" xfId="17"/>
    <cellStyle name="Comma" xfId="18"/>
    <cellStyle name="Comma [0]" xfId="19"/>
    <cellStyle name="Normal 16 3 3 3" xfId="20"/>
    <cellStyle name="Indefinido" xfId="21"/>
    <cellStyle name="Separador de milhares" xfId="22"/>
    <cellStyle name="Normal 16 3 2 2 2" xfId="23"/>
    <cellStyle name="Vírgula 8 4 3" xfId="24"/>
    <cellStyle name="Normal 2 2 2 2" xfId="25"/>
    <cellStyle name="Normal 5 4 2 5" xfId="26"/>
    <cellStyle name="Normal 14 3 5 3" xfId="27"/>
    <cellStyle name="Normal 13 4 6 2" xfId="28"/>
    <cellStyle name="Normal 5 2 3 3 3" xfId="29"/>
    <cellStyle name="Normal 13 4 3 5" xfId="30"/>
    <cellStyle name="Normal 13 4 3 2 3" xfId="31"/>
    <cellStyle name="Normal 5 2 3 6" xfId="32"/>
    <cellStyle name="Porcentagem 6 2 5 3" xfId="33"/>
    <cellStyle name="Normal 14 3 2 3 3" xfId="34"/>
    <cellStyle name="Normal 14 8 3" xfId="35"/>
    <cellStyle name="Data" xfId="36"/>
    <cellStyle name="Normal 16 2 4" xfId="37"/>
    <cellStyle name="Comma_Arauco Piping list" xfId="38"/>
    <cellStyle name="Normal 3 2" xfId="39"/>
    <cellStyle name="Normal 8 5" xfId="40"/>
    <cellStyle name="Normal 16 2 2 2" xfId="41"/>
    <cellStyle name="Moeda" xfId="42"/>
    <cellStyle name="Normal 14 4 4" xfId="43"/>
    <cellStyle name="Normal 20 3" xfId="44"/>
    <cellStyle name="Normal 16 3 2 5" xfId="45"/>
    <cellStyle name="Normal 6 3 2 4 2" xfId="46"/>
    <cellStyle name="Date" xfId="47"/>
    <cellStyle name="Vírgula 7 7 2" xfId="48"/>
    <cellStyle name="Normal 5 2 3 3 4" xfId="49"/>
    <cellStyle name="Normal 13 4 3 6" xfId="50"/>
    <cellStyle name="Normal 7 2" xfId="51"/>
    <cellStyle name="0,0_x000d_&#10;NA_x000d_&#10;_Medição 1ª - Reforma Prefeitura" xfId="52"/>
    <cellStyle name="Normal 14 3 3 2 3" xfId="53"/>
    <cellStyle name="Normal 16 2 4 2" xfId="54"/>
    <cellStyle name="Porcentagem 6 2 3 4" xfId="55"/>
    <cellStyle name="Normal 7" xfId="56"/>
    <cellStyle name="Currency_Arauco Piping list" xfId="57"/>
    <cellStyle name="Normal 25 4" xfId="58"/>
    <cellStyle name="Normal 30 4" xfId="59"/>
    <cellStyle name="CORES" xfId="60"/>
    <cellStyle name="Vírgula 10 2 7" xfId="61"/>
    <cellStyle name="Normal 14 2 3 2 3" xfId="62"/>
    <cellStyle name="Vírgula 2 4" xfId="63"/>
    <cellStyle name="Normal 6 3 2 6" xfId="64"/>
    <cellStyle name="Normal 16 8 2" xfId="65"/>
    <cellStyle name="Normal 98" xfId="66"/>
    <cellStyle name="Normal 6 3 2 7" xfId="67"/>
    <cellStyle name="Normal 16 8 3" xfId="68"/>
    <cellStyle name="Normal 99" xfId="69"/>
    <cellStyle name="60% - Ênfase6 37" xfId="70"/>
    <cellStyle name="Vírgula 7 5 3 2" xfId="71"/>
    <cellStyle name="Normal 6 3 3 6 3" xfId="72"/>
    <cellStyle name="Normal 14" xfId="73"/>
    <cellStyle name="Normal 13 2 4 3" xfId="74"/>
    <cellStyle name="Normal 16 3 3 2" xfId="75"/>
    <cellStyle name="Excel Built-in Excel Built-in Excel Built-in Excel Built-in Excel Built-in Excel Built-in Excel Built-in Separador de milhares 4" xfId="76"/>
    <cellStyle name="Normal 13 5 4" xfId="77"/>
    <cellStyle name="Normal1" xfId="78"/>
    <cellStyle name="Normal 10 3" xfId="79"/>
    <cellStyle name="Normal 3 4" xfId="80"/>
    <cellStyle name="Porcentagem 6 2 2 2 3" xfId="81"/>
    <cellStyle name="Normal 14 5 2 3" xfId="82"/>
    <cellStyle name="Vírgula 8 2 6 2" xfId="83"/>
    <cellStyle name="Vírgula 10 2 2 2 3" xfId="84"/>
    <cellStyle name="Normal 13 4 7" xfId="85"/>
    <cellStyle name="Currency [0]_Arauco Piping list" xfId="86"/>
    <cellStyle name="Normal 14 2 8" xfId="87"/>
    <cellStyle name="Vírgula 8 2 6 3" xfId="88"/>
    <cellStyle name="Normal 16 9" xfId="89"/>
    <cellStyle name="0,0_x000d_&#10;NA_x000d_&#10;" xfId="90"/>
    <cellStyle name="Vírgula 12 3 4" xfId="91"/>
    <cellStyle name="Normal 5 4 2 4" xfId="92"/>
    <cellStyle name="Normal 14 3 5 2" xfId="93"/>
    <cellStyle name="Normal 3 3" xfId="94"/>
    <cellStyle name="Comma 2" xfId="95"/>
    <cellStyle name="Normal 6 2 2" xfId="96"/>
    <cellStyle name="Normal 6 2 3" xfId="97"/>
    <cellStyle name="Normal 6 2 4" xfId="98"/>
    <cellStyle name="Normal 13 4 3 3 3" xfId="99"/>
    <cellStyle name="_x000d_&#10;JournalTemplate=C:\COMFO\CTALK\JOURSTD.TPL_x000d_&#10;LbStateAddress=3 3 0 251 1 89 2 311_x000d_&#10;LbStateJou" xfId="100"/>
    <cellStyle name="Normal 13 2 4" xfId="101"/>
    <cellStyle name="Normal 6 2 11" xfId="102"/>
    <cellStyle name="Grey" xfId="103"/>
    <cellStyle name="0,0_x000d_&#10;NA_x000d_&#10; 2" xfId="104"/>
    <cellStyle name="20% - Ênfase1 100" xfId="105"/>
    <cellStyle name="Vírgula 7 4 2 4 2" xfId="106"/>
    <cellStyle name="Normal 16 10" xfId="107"/>
    <cellStyle name="Normal 64 3 3" xfId="108"/>
    <cellStyle name="Comma0" xfId="109"/>
    <cellStyle name="Currency 2" xfId="110"/>
    <cellStyle name="Normal 13 2 5 3" xfId="111"/>
    <cellStyle name="Currency0" xfId="112"/>
    <cellStyle name="Normal 2 2 2" xfId="113"/>
    <cellStyle name="Excel Built-in Excel Built-in Excel Built-in Excel Built-in Excel Built-in Excel Built-in Excel Built-in Excel Built-in Separador de milhares 4" xfId="114"/>
    <cellStyle name="Normal 6 2 2 2 2 3" xfId="115"/>
    <cellStyle name="Normal 13 4 9" xfId="116"/>
    <cellStyle name="Excel Built-in Normal" xfId="117"/>
    <cellStyle name="Normal 20 4" xfId="118"/>
    <cellStyle name="Excel Built-in Normal 1" xfId="119"/>
    <cellStyle name="Excel Built-in Normal 2" xfId="120"/>
    <cellStyle name="Excel Built-in Normal 3" xfId="121"/>
    <cellStyle name="Normal 6 4 8" xfId="122"/>
    <cellStyle name="Excel_BuiltIn_Comma" xfId="123"/>
    <cellStyle name="Normal 6 2 2 2 5 2" xfId="124"/>
    <cellStyle name="Fixed" xfId="125"/>
    <cellStyle name="Normal 5 2 4 3 3" xfId="126"/>
    <cellStyle name="Fixo" xfId="127"/>
    <cellStyle name="Followed Hyperlink" xfId="128"/>
    <cellStyle name="Normal 13 2 5 2" xfId="129"/>
    <cellStyle name="Normal 3 2 2" xfId="130"/>
    <cellStyle name="Heading" xfId="131"/>
    <cellStyle name="Normal 13 3 2 3 3" xfId="132"/>
    <cellStyle name="Heading 1" xfId="133"/>
    <cellStyle name="Normal 3 2 2 2" xfId="134"/>
    <cellStyle name="Heading 2" xfId="135"/>
    <cellStyle name="Normal 5 4 3 4" xfId="136"/>
    <cellStyle name="Normal 14 3 6 2" xfId="137"/>
    <cellStyle name="Heading1" xfId="138"/>
    <cellStyle name="Normal 10 2" xfId="139"/>
    <cellStyle name="Normal 6 2 3 5 3" xfId="140"/>
    <cellStyle name="Hiperlink 2" xfId="141"/>
    <cellStyle name="Normal 5 2 3 3 2" xfId="142"/>
    <cellStyle name="Normal 13 4 3 4" xfId="143"/>
    <cellStyle name="Normal 13 4 3 2 2" xfId="144"/>
    <cellStyle name="Vírgula 6" xfId="145"/>
    <cellStyle name="Input [yellow]" xfId="146"/>
    <cellStyle name="Normal 13 2 2 2" xfId="147"/>
    <cellStyle name="material" xfId="148"/>
    <cellStyle name="Normal 13 2 2 2 2" xfId="149"/>
    <cellStyle name="Normal 13 2 6" xfId="150"/>
    <cellStyle name="material 2" xfId="151"/>
    <cellStyle name="Normal 13 2 6 2" xfId="152"/>
    <cellStyle name="Porcentagem 3 3" xfId="153"/>
    <cellStyle name="material 2 2" xfId="154"/>
    <cellStyle name="Normal 13 2 2 2 3" xfId="155"/>
    <cellStyle name="Normal 13 2 7" xfId="156"/>
    <cellStyle name="material 3" xfId="157"/>
    <cellStyle name="Normal 13 2 8" xfId="158"/>
    <cellStyle name="material 4" xfId="159"/>
    <cellStyle name="MINIPG" xfId="160"/>
    <cellStyle name="Normal 16 2 2 2 2" xfId="161"/>
    <cellStyle name="Moeda 2" xfId="162"/>
    <cellStyle name="Moeda 2 2" xfId="163"/>
    <cellStyle name="Moeda 2 3" xfId="164"/>
    <cellStyle name="Normal 6 2 4 3 4" xfId="165"/>
    <cellStyle name="Normal 29 2 2" xfId="166"/>
    <cellStyle name="Normal 34 2 2" xfId="167"/>
    <cellStyle name="Moeda 2 4" xfId="168"/>
    <cellStyle name="Normal 16 2 2 2 3" xfId="169"/>
    <cellStyle name="Moeda 3" xfId="170"/>
    <cellStyle name="Moeda 4" xfId="171"/>
    <cellStyle name="Moeda 4 2" xfId="172"/>
    <cellStyle name="Normal - Style1" xfId="173"/>
    <cellStyle name="Normal 10" xfId="174"/>
    <cellStyle name="Normal 14 2 3 3" xfId="175"/>
    <cellStyle name="Normal 10 2 2" xfId="176"/>
    <cellStyle name="Normal 4 5" xfId="177"/>
    <cellStyle name="Normal 100" xfId="178"/>
    <cellStyle name="Normal 101" xfId="179"/>
    <cellStyle name="Normal 102" xfId="180"/>
    <cellStyle name="Normal 103" xfId="181"/>
    <cellStyle name="Normal 104" xfId="182"/>
    <cellStyle name="Normal 13 3 5 2" xfId="183"/>
    <cellStyle name="Normal 105" xfId="184"/>
    <cellStyle name="Normal 11" xfId="185"/>
    <cellStyle name="Normal 11 2" xfId="186"/>
    <cellStyle name="Porcentagem 6 3 5" xfId="187"/>
    <cellStyle name="Normal 14 3 3 3" xfId="188"/>
    <cellStyle name="Normal 11 2 2" xfId="189"/>
    <cellStyle name="Normal 11 3" xfId="190"/>
    <cellStyle name="Normal 12" xfId="191"/>
    <cellStyle name="Normal 12 2" xfId="192"/>
    <cellStyle name="Normal 14 4 3 3" xfId="193"/>
    <cellStyle name="Vírgula 10 2 2 5" xfId="194"/>
    <cellStyle name="Normal 12 2 2" xfId="195"/>
    <cellStyle name="Normal 12 3" xfId="196"/>
    <cellStyle name="Normal 12 4" xfId="197"/>
    <cellStyle name="Normal 13 2 4 2" xfId="198"/>
    <cellStyle name="Normal 6 3 3 6 2" xfId="199"/>
    <cellStyle name="Normal 13" xfId="200"/>
    <cellStyle name="Normal 13 2 2 3 2" xfId="201"/>
    <cellStyle name="Normal 13 3 6" xfId="202"/>
    <cellStyle name="Vírgula 7 4 2 2 2 3" xfId="203"/>
    <cellStyle name="Normal 13 10" xfId="204"/>
    <cellStyle name="Normal 13 2" xfId="205"/>
    <cellStyle name="Normal 5 2 2 2 5" xfId="206"/>
    <cellStyle name="Normal 13 2 2" xfId="207"/>
    <cellStyle name="Normal 13 2 2 3" xfId="208"/>
    <cellStyle name="Normal 13 2 2 3 3" xfId="209"/>
    <cellStyle name="Normal 13 3 7" xfId="210"/>
    <cellStyle name="Vírgula 10 2 2 2" xfId="211"/>
    <cellStyle name="Normal 13 2 2 4" xfId="212"/>
    <cellStyle name="Vírgula 10 2 2 3" xfId="213"/>
    <cellStyle name="Normal 13 2 2 5" xfId="214"/>
    <cellStyle name="Normal 13 2 3" xfId="215"/>
    <cellStyle name="Normal 13 2 3 2" xfId="216"/>
    <cellStyle name="Normal 13 2 3 2 2" xfId="217"/>
    <cellStyle name="Normal 14 2 6" xfId="218"/>
    <cellStyle name="Result" xfId="219"/>
    <cellStyle name="Normal 13 2 3 2 3" xfId="220"/>
    <cellStyle name="Normal 14 2 7" xfId="221"/>
    <cellStyle name="Normal 13 2 3 3" xfId="222"/>
    <cellStyle name="Vírgula 10 2 3 2" xfId="223"/>
    <cellStyle name="Normal 13 2 3 4" xfId="224"/>
    <cellStyle name="Normal 13 2 5" xfId="225"/>
    <cellStyle name="Normal 13 2 6 3" xfId="226"/>
    <cellStyle name="Normal 13 3" xfId="227"/>
    <cellStyle name="Normal 16 2 3 2 3" xfId="228"/>
    <cellStyle name="Normal 13 3 2" xfId="229"/>
    <cellStyle name="Normal 29 4" xfId="230"/>
    <cellStyle name="Normal 34 4" xfId="231"/>
    <cellStyle name="Normal 13 3 2 2" xfId="232"/>
    <cellStyle name="Normal 13 3 2 2 2" xfId="233"/>
    <cellStyle name="Normal 13 3 2 2 3" xfId="234"/>
    <cellStyle name="Normal 13 3 2 3" xfId="235"/>
    <cellStyle name="Normal 13 3 2 3 2" xfId="236"/>
    <cellStyle name="Vírgula 10 3 2 2" xfId="237"/>
    <cellStyle name="Normal 5 2 2 2 2" xfId="238"/>
    <cellStyle name="Normal 13 3 2 4" xfId="239"/>
    <cellStyle name="Normal 14 2 2 3 2" xfId="240"/>
    <cellStyle name="Vírgula 10 3 2 3" xfId="241"/>
    <cellStyle name="Normal 5 2 2 2 3" xfId="242"/>
    <cellStyle name="Normal 13 3 2 5" xfId="243"/>
    <cellStyle name="Normal 13 3 3" xfId="244"/>
    <cellStyle name="Normal 13 3 3 2" xfId="245"/>
    <cellStyle name="Normal 65 2 2 3" xfId="246"/>
    <cellStyle name="Normal 19 4" xfId="247"/>
    <cellStyle name="Normal 24 4" xfId="248"/>
    <cellStyle name="Normal 13 3 3 2 2" xfId="249"/>
    <cellStyle name="Normal 13 3 3 2 3" xfId="250"/>
    <cellStyle name="Normal 13 3 3 3" xfId="251"/>
    <cellStyle name="Normal 13 4 2 2 2" xfId="252"/>
    <cellStyle name="Vírgula 10 3 3 2" xfId="253"/>
    <cellStyle name="Normal 5 2 2 3 2" xfId="254"/>
    <cellStyle name="Normal 13 3 3 4" xfId="255"/>
    <cellStyle name="Normal 13 3 4" xfId="256"/>
    <cellStyle name="Normal 13 3 4 2" xfId="257"/>
    <cellStyle name="Normal 13 3 4 3" xfId="258"/>
    <cellStyle name="Normal 13 3 5" xfId="259"/>
    <cellStyle name="Normal 13 3 5 3" xfId="260"/>
    <cellStyle name="Normal 13 3 6 2" xfId="261"/>
    <cellStyle name="Normal 13 3 6 3" xfId="262"/>
    <cellStyle name="Normal 13 3 8" xfId="263"/>
    <cellStyle name="Normal 13 4" xfId="264"/>
    <cellStyle name="Vírgula 8 3 2 4" xfId="265"/>
    <cellStyle name="Normal 13 4 2" xfId="266"/>
    <cellStyle name="Normal 37 2 2 3 3" xfId="267"/>
    <cellStyle name="Normal 13 4 2 2" xfId="268"/>
    <cellStyle name="Normal 13 4 2 2 3" xfId="269"/>
    <cellStyle name="Normal 13 4 2 3" xfId="270"/>
    <cellStyle name="Normal 13 4 2 3 2" xfId="271"/>
    <cellStyle name="Normal 13 4 2 3 3" xfId="272"/>
    <cellStyle name="Vírgula 10 4 2 2" xfId="273"/>
    <cellStyle name="Normal 5 2 3 2 2" xfId="274"/>
    <cellStyle name="Normal 13 4 2 4" xfId="275"/>
    <cellStyle name="Normal 5 2 3 2 2 2" xfId="276"/>
    <cellStyle name="Normal 13 4 2 4 2" xfId="277"/>
    <cellStyle name="Normal 5 2 3 2 2 3" xfId="278"/>
    <cellStyle name="Normal 13 4 2 4 3" xfId="279"/>
    <cellStyle name="Vírgula 10 4 2 3" xfId="280"/>
    <cellStyle name="Normal 5 2 3 2 3" xfId="281"/>
    <cellStyle name="Normal 13 4 2 5" xfId="282"/>
    <cellStyle name="Normal 5 2 3 2 3 2" xfId="283"/>
    <cellStyle name="Normal 13 4 2 5 2" xfId="284"/>
    <cellStyle name="Normal 5 2 3 2 3 3" xfId="285"/>
    <cellStyle name="Normal 13 4 2 5 3" xfId="286"/>
    <cellStyle name="Vírgula 7 6 2" xfId="287"/>
    <cellStyle name="Normal 5 2 3 2 4" xfId="288"/>
    <cellStyle name="Normal 13 4 2 6" xfId="289"/>
    <cellStyle name="Vírgula 7 6 3" xfId="290"/>
    <cellStyle name="Normal 5 2 3 2 5" xfId="291"/>
    <cellStyle name="Normal 13 4 2 7" xfId="292"/>
    <cellStyle name="Normal 14 2 2" xfId="293"/>
    <cellStyle name="Vírgula 8 3 2 5" xfId="294"/>
    <cellStyle name="Normal 13 4 3" xfId="295"/>
    <cellStyle name="Normal 13 4 3 2" xfId="296"/>
    <cellStyle name="Normal 13 4 3 3" xfId="297"/>
    <cellStyle name="Normal 13 4 3 3 2" xfId="298"/>
    <cellStyle name="Normal 5 2 3 3 2 2" xfId="299"/>
    <cellStyle name="Normal 13 4 3 4 2" xfId="300"/>
    <cellStyle name="Normal 5 2 3 3 2 3" xfId="301"/>
    <cellStyle name="Normal 13 4 3 4 3" xfId="302"/>
    <cellStyle name="Normal 13 4 4" xfId="303"/>
    <cellStyle name="Normal 13 4 4 2" xfId="304"/>
    <cellStyle name="Normal 13 4 4 3" xfId="305"/>
    <cellStyle name="Normal 18 2 2" xfId="306"/>
    <cellStyle name="Normal 23 2 2" xfId="307"/>
    <cellStyle name="Normal 13 4 5" xfId="308"/>
    <cellStyle name="Normal 13 4 5 2" xfId="309"/>
    <cellStyle name="Normal 13 4 5 3" xfId="310"/>
    <cellStyle name="Vírgula 10 2 2 2 2" xfId="311"/>
    <cellStyle name="Normal 13 4 6" xfId="312"/>
    <cellStyle name="Normal 13 4 6 3" xfId="313"/>
    <cellStyle name="Normal 13 5" xfId="314"/>
    <cellStyle name="Normal 6 3 2 2 4" xfId="315"/>
    <cellStyle name="Normal 13 4 7 2" xfId="316"/>
    <cellStyle name="Normal 13 6" xfId="317"/>
    <cellStyle name="Normal 6 3 2 2 5" xfId="318"/>
    <cellStyle name="Normal 13 4 7 3" xfId="319"/>
    <cellStyle name="Normal 6 2 2 2 2 2" xfId="320"/>
    <cellStyle name="Normal 13 4 8" xfId="321"/>
    <cellStyle name="Vírgula 8 3 3 4" xfId="322"/>
    <cellStyle name="Normal 13 5 2" xfId="323"/>
    <cellStyle name="Normal 13 5 2 2" xfId="324"/>
    <cellStyle name="Normal 5 3 2 3 2" xfId="325"/>
    <cellStyle name="Normal 14 3 3 4" xfId="326"/>
    <cellStyle name="Normal 13 5 2 2 2" xfId="327"/>
    <cellStyle name="Normal 13 5 2 2 3" xfId="328"/>
    <cellStyle name="Normal 5 3 2 4" xfId="329"/>
    <cellStyle name="Normal 14 2 5 2" xfId="330"/>
    <cellStyle name="Normal 13 5 2 3" xfId="331"/>
    <cellStyle name="Normal 5 3 2 5" xfId="332"/>
    <cellStyle name="Normal 14 2 5 3" xfId="333"/>
    <cellStyle name="Normal 5 2 4 2 2" xfId="334"/>
    <cellStyle name="Normal 13 5 2 4" xfId="335"/>
    <cellStyle name="Normal 13 5 3" xfId="336"/>
    <cellStyle name="Normal 13 5 3 2" xfId="337"/>
    <cellStyle name="Normal 5 3 3 4" xfId="338"/>
    <cellStyle name="Normal 14 2 6 2" xfId="339"/>
    <cellStyle name="Normal 13 5 3 3" xfId="340"/>
    <cellStyle name="Normal 13 5 4 2" xfId="341"/>
    <cellStyle name="Normal 13 5 4 3" xfId="342"/>
    <cellStyle name="Normal 13 5 5" xfId="343"/>
    <cellStyle name="Normal 13 5 5 2" xfId="344"/>
    <cellStyle name="Normal 3 2 3" xfId="345"/>
    <cellStyle name="Normal 13 5 5 3" xfId="346"/>
    <cellStyle name="Normal 3 2 4" xfId="347"/>
    <cellStyle name="Vírgula 10 2 2 3 2" xfId="348"/>
    <cellStyle name="Normal 13 5 6" xfId="349"/>
    <cellStyle name="Vírgula 10 2 2 3 3" xfId="350"/>
    <cellStyle name="Normal 13 5 7" xfId="351"/>
    <cellStyle name="Normal 13 6 2" xfId="352"/>
    <cellStyle name="Normal 13 6 3" xfId="353"/>
    <cellStyle name="Normal 13 7" xfId="354"/>
    <cellStyle name="Normal 13 7 2" xfId="355"/>
    <cellStyle name="Normal 13 7 3" xfId="356"/>
    <cellStyle name="Normal 13 8" xfId="357"/>
    <cellStyle name="Normal 14 2 2 5" xfId="358"/>
    <cellStyle name="Normal 13 8 2" xfId="359"/>
    <cellStyle name="Normal 13 8 3" xfId="360"/>
    <cellStyle name="Normal 13 9" xfId="361"/>
    <cellStyle name="Normal 6 2 3 5 2" xfId="362"/>
    <cellStyle name="Normal 14 10" xfId="363"/>
    <cellStyle name="Normal 14 2" xfId="364"/>
    <cellStyle name="Normal 14 2 2 2" xfId="365"/>
    <cellStyle name="Normal 94" xfId="366"/>
    <cellStyle name="Normal 89" xfId="367"/>
    <cellStyle name="Normal 14 2 2 2 2" xfId="368"/>
    <cellStyle name="Porcentagem 6 2 2 2 2" xfId="369"/>
    <cellStyle name="Normal 14 5 2 2" xfId="370"/>
    <cellStyle name="Normal 95" xfId="371"/>
    <cellStyle name="Normal 14 2 2 2 3" xfId="372"/>
    <cellStyle name="Normal 14 2 2 3" xfId="373"/>
    <cellStyle name="Normal 14 2 2 3 3" xfId="374"/>
    <cellStyle name="Normal 14 2 2 4" xfId="375"/>
    <cellStyle name="Vírgula 7 6 4" xfId="376"/>
    <cellStyle name="Normal 14 2 3" xfId="377"/>
    <cellStyle name="Normal 14 2 3 2" xfId="378"/>
    <cellStyle name="Vírgula 10 2 6" xfId="379"/>
    <cellStyle name="Normal 14 2 3 2 2" xfId="380"/>
    <cellStyle name="Normal 14 2 3 4" xfId="381"/>
    <cellStyle name="Normal 14 2 4" xfId="382"/>
    <cellStyle name="Normal 14 2 4 2" xfId="383"/>
    <cellStyle name="Normal 14 2 4 3" xfId="384"/>
    <cellStyle name="Normal 14 2 5" xfId="385"/>
    <cellStyle name="Normal 14 2 6 3" xfId="386"/>
    <cellStyle name="Normal 14 3" xfId="387"/>
    <cellStyle name="Vírgula 7 7 3" xfId="388"/>
    <cellStyle name="Normal 14 3 2" xfId="389"/>
    <cellStyle name="Porcentagem 6 2 4" xfId="390"/>
    <cellStyle name="Normal 14 3 2 2" xfId="391"/>
    <cellStyle name="Normal 14 7" xfId="392"/>
    <cellStyle name="Porcentagem 6 2 4 2" xfId="393"/>
    <cellStyle name="Normal 14 3 2 2 2" xfId="394"/>
    <cellStyle name="Normal 14 7 2" xfId="395"/>
    <cellStyle name="Porcentagem 6 2 4 3" xfId="396"/>
    <cellStyle name="Normal 14 3 2 2 3" xfId="397"/>
    <cellStyle name="Normal 14 7 3" xfId="398"/>
    <cellStyle name="Porcentagem 6 2 5" xfId="399"/>
    <cellStyle name="Normal 14 3 2 3" xfId="400"/>
    <cellStyle name="Normal 14 8" xfId="401"/>
    <cellStyle name="Porcentagem 6 2 5 2" xfId="402"/>
    <cellStyle name="Normal 14 3 2 3 2" xfId="403"/>
    <cellStyle name="Normal 14 8 2" xfId="404"/>
    <cellStyle name="Porcentagem 6 2 7" xfId="405"/>
    <cellStyle name="Normal 5 3 2 2 3" xfId="406"/>
    <cellStyle name="Normal 14 3 2 5" xfId="407"/>
    <cellStyle name="Porcentagem 6 2 6" xfId="408"/>
    <cellStyle name="Normal 5 3 2 2 2" xfId="409"/>
    <cellStyle name="Normal 14 3 2 4" xfId="410"/>
    <cellStyle name="Normal 14 9" xfId="411"/>
    <cellStyle name="Normal 14 3 3" xfId="412"/>
    <cellStyle name="Porcentagem 6 3 4" xfId="413"/>
    <cellStyle name="Normal 14 3 3 2" xfId="414"/>
    <cellStyle name="Normal 14 3 3 2 2" xfId="415"/>
    <cellStyle name="Normal 14 3 4" xfId="416"/>
    <cellStyle name="Vírgula 12 2 4" xfId="417"/>
    <cellStyle name="Porcentagem 6 4 4" xfId="418"/>
    <cellStyle name="Normal 14 3 4 2" xfId="419"/>
    <cellStyle name="Normal 16 7" xfId="420"/>
    <cellStyle name="Vírgula 12 2 5" xfId="421"/>
    <cellStyle name="Normal 14 3 4 3" xfId="422"/>
    <cellStyle name="Normal 16 8" xfId="423"/>
    <cellStyle name="Normal 14 3 5" xfId="424"/>
    <cellStyle name="Normal 14 3 6" xfId="425"/>
    <cellStyle name="Normal 14 3 6 3" xfId="426"/>
    <cellStyle name="Normal 14 3 7" xfId="427"/>
    <cellStyle name="Normal 14 3 8" xfId="428"/>
    <cellStyle name="Normal 14 4" xfId="429"/>
    <cellStyle name="Vírgula 7 8 3" xfId="430"/>
    <cellStyle name="Normal 14 4 2" xfId="431"/>
    <cellStyle name="Normal 14 4 2 2" xfId="432"/>
    <cellStyle name="Normal 14 4 2 3" xfId="433"/>
    <cellStyle name="Normal 14 4 3" xfId="434"/>
    <cellStyle name="Normal 14 4 3 2" xfId="435"/>
    <cellStyle name="Normal 19 2 2" xfId="436"/>
    <cellStyle name="Normal 24 2 2" xfId="437"/>
    <cellStyle name="Normal 16 2 2 3" xfId="438"/>
    <cellStyle name="Normal 14 4 5" xfId="439"/>
    <cellStyle name="Porcentagem 6 2 2" xfId="440"/>
    <cellStyle name="Normal 14 5" xfId="441"/>
    <cellStyle name="Vírgula 7 9 3" xfId="442"/>
    <cellStyle name="Porcentagem 6 2 2 2" xfId="443"/>
    <cellStyle name="Normal 14 5 2" xfId="444"/>
    <cellStyle name="Porcentagem 6 2 2 3" xfId="445"/>
    <cellStyle name="Normal 14 5 3" xfId="446"/>
    <cellStyle name="Normal 16 2 3 2" xfId="447"/>
    <cellStyle name="Porcentagem 6 2 2 4" xfId="448"/>
    <cellStyle name="Normal 14 5 4" xfId="449"/>
    <cellStyle name="Porcentagem 6 2 3" xfId="450"/>
    <cellStyle name="Normal 14 6" xfId="451"/>
    <cellStyle name="Porcentagem 6 2 3 2" xfId="452"/>
    <cellStyle name="Normal 5" xfId="453"/>
    <cellStyle name="Normal 14 6 2" xfId="454"/>
    <cellStyle name="Porcentagem 6 2 3 3" xfId="455"/>
    <cellStyle name="Normal 6" xfId="456"/>
    <cellStyle name="Normal 14 6 3" xfId="457"/>
    <cellStyle name="Normal 15" xfId="458"/>
    <cellStyle name="Normal 20" xfId="459"/>
    <cellStyle name="Normal 15 2" xfId="460"/>
    <cellStyle name="Normal 20 2" xfId="461"/>
    <cellStyle name="Normal 16 3 2 4" xfId="462"/>
    <cellStyle name="Normal 6 2 5 2" xfId="463"/>
    <cellStyle name="Normal 16" xfId="464"/>
    <cellStyle name="Normal 21" xfId="465"/>
    <cellStyle name="Normal 6 2 5 2 2" xfId="466"/>
    <cellStyle name="Normal 16 2" xfId="467"/>
    <cellStyle name="Normal 21 2" xfId="468"/>
    <cellStyle name="Normal 16 3 3 4" xfId="469"/>
    <cellStyle name="Normal 16 2 2" xfId="470"/>
    <cellStyle name="Normal 21 2 2" xfId="471"/>
    <cellStyle name="Normal 6 2 5 3" xfId="472"/>
    <cellStyle name="Normal 17" xfId="473"/>
    <cellStyle name="Normal 22" xfId="474"/>
    <cellStyle name="Normal 16 2 2 3 2" xfId="475"/>
    <cellStyle name="Normal 6 2 5 4" xfId="476"/>
    <cellStyle name="Normal 18" xfId="477"/>
    <cellStyle name="Normal 23" xfId="478"/>
    <cellStyle name="Vírgula 7 2 3 2 2" xfId="479"/>
    <cellStyle name="Normal 16 2 2 3 3" xfId="480"/>
    <cellStyle name="Normal 16 2 2 4" xfId="481"/>
    <cellStyle name="Normal 16 2 2 5" xfId="482"/>
    <cellStyle name="Normal 16 2 3" xfId="483"/>
    <cellStyle name="Normal 16 2 3 2 2" xfId="484"/>
    <cellStyle name="Normal 16 2 3 3" xfId="485"/>
    <cellStyle name="Normal 16 2 3 4" xfId="486"/>
    <cellStyle name="Normal 16 2 4 3" xfId="487"/>
    <cellStyle name="Normal 16 2 5" xfId="488"/>
    <cellStyle name="Normal 16 2 5 2" xfId="489"/>
    <cellStyle name="Normal 16 2 5 3" xfId="490"/>
    <cellStyle name="Normal 16 2 6" xfId="491"/>
    <cellStyle name="Standard_RP100_01 (metr.)" xfId="492"/>
    <cellStyle name="Normal 16 2 6 2" xfId="493"/>
    <cellStyle name="Normal 16 2 6 3" xfId="494"/>
    <cellStyle name="Normal 16 2 7" xfId="495"/>
    <cellStyle name="Normal 6 3 3 2 3" xfId="496"/>
    <cellStyle name="Normal 3 4 2" xfId="497"/>
    <cellStyle name="Normal 16 2 8" xfId="498"/>
    <cellStyle name="Normal 6 2 5 2 3" xfId="499"/>
    <cellStyle name="Normal 16 3" xfId="500"/>
    <cellStyle name="Normal 21 3" xfId="501"/>
    <cellStyle name="Normal 16 3 2" xfId="502"/>
    <cellStyle name="Normal 16 3 2 2" xfId="503"/>
    <cellStyle name="Normal 16 3 2 2 3" xfId="504"/>
    <cellStyle name="Normal 25 2 2" xfId="505"/>
    <cellStyle name="Normal 30 2 2" xfId="506"/>
    <cellStyle name="Normal 16 3 2 3" xfId="507"/>
    <cellStyle name="Normal 16 3 2 3 2" xfId="508"/>
    <cellStyle name="Vírgula 7 3 3 2 2" xfId="509"/>
    <cellStyle name="Normal 16 3 2 3 3" xfId="510"/>
    <cellStyle name="Normal 16 3 3" xfId="511"/>
    <cellStyle name="Normal 16 3 3 2 2" xfId="512"/>
    <cellStyle name="Normal 16 3 3 2 3" xfId="513"/>
    <cellStyle name="Normal 16 3 4" xfId="514"/>
    <cellStyle name="Normal 16 3 4 2" xfId="515"/>
    <cellStyle name="Normal 16 3 4 3" xfId="516"/>
    <cellStyle name="Normal 16 3 5" xfId="517"/>
    <cellStyle name="Normal 16 3 5 2" xfId="518"/>
    <cellStyle name="Normal 16 3 5 3" xfId="519"/>
    <cellStyle name="Normal 16 3 6" xfId="520"/>
    <cellStyle name="Normal 16 3 6 2" xfId="521"/>
    <cellStyle name="Normal 16 3 6 3" xfId="522"/>
    <cellStyle name="Normal 16 3 7" xfId="523"/>
    <cellStyle name="Normal 16 3 8" xfId="524"/>
    <cellStyle name="Normal 16 4" xfId="525"/>
    <cellStyle name="Normal 21 4" xfId="526"/>
    <cellStyle name="Normal 16 4 2" xfId="527"/>
    <cellStyle name="Normal 16 4 4" xfId="528"/>
    <cellStyle name="Normal 16 4 2 2" xfId="529"/>
    <cellStyle name="Normal 26 2 2" xfId="530"/>
    <cellStyle name="Normal 31 2 2" xfId="531"/>
    <cellStyle name="Normal 16 4 5" xfId="532"/>
    <cellStyle name="Normal 16 4 2 3" xfId="533"/>
    <cellStyle name="Normal 16 4 3" xfId="534"/>
    <cellStyle name="Normal 16 5 4" xfId="535"/>
    <cellStyle name="Normal 16 4 3 2" xfId="536"/>
    <cellStyle name="Normal 16 4 3 3" xfId="537"/>
    <cellStyle name="Vírgula 12 2 2" xfId="538"/>
    <cellStyle name="Porcentagem 6 4 2" xfId="539"/>
    <cellStyle name="Normal 16 5" xfId="540"/>
    <cellStyle name="Vírgula 12 2 2 2" xfId="541"/>
    <cellStyle name="Porcentagem 6 4 2 2" xfId="542"/>
    <cellStyle name="Normal 16 5 2" xfId="543"/>
    <cellStyle name="Normal 16 5 2 2" xfId="544"/>
    <cellStyle name="Normal 29 2" xfId="545"/>
    <cellStyle name="Normal 34 2" xfId="546"/>
    <cellStyle name="Normal 6 2 2 3 4" xfId="547"/>
    <cellStyle name="Normal 27 2 2" xfId="548"/>
    <cellStyle name="Normal 32 2 2" xfId="549"/>
    <cellStyle name="Normal 16 5 2 3" xfId="550"/>
    <cellStyle name="Vírgula 12 2 2 3" xfId="551"/>
    <cellStyle name="Porcentagem 6 4 2 3" xfId="552"/>
    <cellStyle name="Normal 16 5 3" xfId="553"/>
    <cellStyle name="Vírgula 12 2 3" xfId="554"/>
    <cellStyle name="Porcentagem 6 4 3" xfId="555"/>
    <cellStyle name="Normal 16 6" xfId="556"/>
    <cellStyle name="Vírgula 12 2 3 2" xfId="557"/>
    <cellStyle name="Normal 16 6 2" xfId="558"/>
    <cellStyle name="Vírgula 12 2 3 3" xfId="559"/>
    <cellStyle name="Normal 16 6 3" xfId="560"/>
    <cellStyle name="Normal 16 7 2" xfId="561"/>
    <cellStyle name="Normal 16 7 3" xfId="562"/>
    <cellStyle name="Normal 6 2 5 3 2" xfId="563"/>
    <cellStyle name="Normal 17 2" xfId="564"/>
    <cellStyle name="Normal 22 2" xfId="565"/>
    <cellStyle name="Normal 26" xfId="566"/>
    <cellStyle name="Normal 31" xfId="567"/>
    <cellStyle name="Normal 17 2 2" xfId="568"/>
    <cellStyle name="Normal 22 2 2" xfId="569"/>
    <cellStyle name="Normal 6 2 5 3 3" xfId="570"/>
    <cellStyle name="Normal 17 3" xfId="571"/>
    <cellStyle name="Normal 22 3" xfId="572"/>
    <cellStyle name="Normal 40 2 2" xfId="573"/>
    <cellStyle name="Normal 35 2 2" xfId="574"/>
    <cellStyle name="Normal 17 4" xfId="575"/>
    <cellStyle name="Normal 22 4" xfId="576"/>
    <cellStyle name="Normal 18 2" xfId="577"/>
    <cellStyle name="Normal 23 2" xfId="578"/>
    <cellStyle name="Normal 18 3" xfId="579"/>
    <cellStyle name="Normal 23 3" xfId="580"/>
    <cellStyle name="Normal 18 4" xfId="581"/>
    <cellStyle name="Normal 23 4" xfId="582"/>
    <cellStyle name="Normal 6 2 5 5" xfId="583"/>
    <cellStyle name="Normal 19" xfId="584"/>
    <cellStyle name="Normal 24" xfId="585"/>
    <cellStyle name="Normal 19 2" xfId="586"/>
    <cellStyle name="Normal 24 2" xfId="587"/>
    <cellStyle name="Normal 65 2 2 2" xfId="588"/>
    <cellStyle name="Normal 19 3" xfId="589"/>
    <cellStyle name="Normal 24 3" xfId="590"/>
    <cellStyle name="Normal 5 2 3 6 2" xfId="591"/>
    <cellStyle name="Normal 2" xfId="592"/>
    <cellStyle name="Normal 2 2" xfId="593"/>
    <cellStyle name="Normal 2 3" xfId="594"/>
    <cellStyle name="Normal 2 4" xfId="595"/>
    <cellStyle name="Vírgula 8 6 3" xfId="596"/>
    <cellStyle name="Normal 20 2 2" xfId="597"/>
    <cellStyle name="Normal 25" xfId="598"/>
    <cellStyle name="Normal 30" xfId="599"/>
    <cellStyle name="Normal 25 2" xfId="600"/>
    <cellStyle name="Normal 30 2" xfId="601"/>
    <cellStyle name="Normal 25 3" xfId="602"/>
    <cellStyle name="Normal 30 3" xfId="603"/>
    <cellStyle name="Normal 26 2" xfId="604"/>
    <cellStyle name="Normal 31 2" xfId="605"/>
    <cellStyle name="Normal 26 3" xfId="606"/>
    <cellStyle name="Normal 31 3" xfId="607"/>
    <cellStyle name="Normal 26 4" xfId="608"/>
    <cellStyle name="Normal 31 4" xfId="609"/>
    <cellStyle name="Normal 27" xfId="610"/>
    <cellStyle name="Normal 32" xfId="611"/>
    <cellStyle name="Normal 29" xfId="612"/>
    <cellStyle name="Normal 34" xfId="613"/>
    <cellStyle name="Normal 27 2" xfId="614"/>
    <cellStyle name="Normal 32 2" xfId="615"/>
    <cellStyle name="Normal 40" xfId="616"/>
    <cellStyle name="Normal 35" xfId="617"/>
    <cellStyle name="Normal 27 3" xfId="618"/>
    <cellStyle name="Normal 32 3" xfId="619"/>
    <cellStyle name="Normal 27 4" xfId="620"/>
    <cellStyle name="Normal 32 4" xfId="621"/>
    <cellStyle name="Normal 28" xfId="622"/>
    <cellStyle name="Normal 33" xfId="623"/>
    <cellStyle name="Normal 28 2" xfId="624"/>
    <cellStyle name="Normal 33 2" xfId="625"/>
    <cellStyle name="Normal 6 2 3 3 4" xfId="626"/>
    <cellStyle name="Normal 28 2 2" xfId="627"/>
    <cellStyle name="Normal 33 2 2" xfId="628"/>
    <cellStyle name="Normal 28 3" xfId="629"/>
    <cellStyle name="Normal 33 3" xfId="630"/>
    <cellStyle name="Normal 28 4" xfId="631"/>
    <cellStyle name="Normal 33 4" xfId="632"/>
    <cellStyle name="Normal 29 3" xfId="633"/>
    <cellStyle name="Normal 34 3" xfId="634"/>
    <cellStyle name="Normal 5 2 3 6 3" xfId="635"/>
    <cellStyle name="Normal 3" xfId="636"/>
    <cellStyle name="Normal 40 2" xfId="637"/>
    <cellStyle name="Normal 35 2" xfId="638"/>
    <cellStyle name="Normal 40 3" xfId="639"/>
    <cellStyle name="Normal 35 3" xfId="640"/>
    <cellStyle name="Normal 40 4" xfId="641"/>
    <cellStyle name="Normal 35 4" xfId="642"/>
    <cellStyle name="Normal 41" xfId="643"/>
    <cellStyle name="Normal 36" xfId="644"/>
    <cellStyle name="Normal 41 2" xfId="645"/>
    <cellStyle name="Normal 36 2" xfId="646"/>
    <cellStyle name="Normal 67 4" xfId="647"/>
    <cellStyle name="Normal 41 2 2" xfId="648"/>
    <cellStyle name="Normal 36 2 2" xfId="649"/>
    <cellStyle name="Normal 41 3" xfId="650"/>
    <cellStyle name="Normal 36 3" xfId="651"/>
    <cellStyle name="Normal 41 4" xfId="652"/>
    <cellStyle name="Normal 36 4" xfId="653"/>
    <cellStyle name="Vírgula 7 4 4 2" xfId="654"/>
    <cellStyle name="Normal 42" xfId="655"/>
    <cellStyle name="Normal 37" xfId="656"/>
    <cellStyle name="Normal 42 2" xfId="657"/>
    <cellStyle name="Normal 37 2" xfId="658"/>
    <cellStyle name="Normal 42 2 2" xfId="659"/>
    <cellStyle name="Normal 37 2 2" xfId="660"/>
    <cellStyle name="Normal 37 2 2 2" xfId="661"/>
    <cellStyle name="Normal 37 2 2 2 2" xfId="662"/>
    <cellStyle name="Vírgula 8 3 2 3 2" xfId="663"/>
    <cellStyle name="Normal 37 2 2 2 3" xfId="664"/>
    <cellStyle name="Normal 37 2 2 3" xfId="665"/>
    <cellStyle name="Normal 37 2 2 3 2" xfId="666"/>
    <cellStyle name="Normal 37 2 2 4" xfId="667"/>
    <cellStyle name="Normal 37 2 2 5" xfId="668"/>
    <cellStyle name="Normal 5 6 2 2" xfId="669"/>
    <cellStyle name="Normal 37 2 3" xfId="670"/>
    <cellStyle name="Normal 37 2 3 2" xfId="671"/>
    <cellStyle name="Normal 37 2 3 2 2" xfId="672"/>
    <cellStyle name="Normal 37 2 3 2 3" xfId="673"/>
    <cellStyle name="Normal_C%C3%B3pia de MEMORIA(1)" xfId="674"/>
    <cellStyle name="Normal 37 2 3 3" xfId="675"/>
    <cellStyle name="Normal 37 2 3 4" xfId="676"/>
    <cellStyle name="Normal 5 6 2 3" xfId="677"/>
    <cellStyle name="Normal 37 2 4" xfId="678"/>
    <cellStyle name="Normal 37 2 4 2" xfId="679"/>
    <cellStyle name="Normal 37 2 4 3" xfId="680"/>
    <cellStyle name="Normal 37 2 5" xfId="681"/>
    <cellStyle name="Normal 37 2 5 2" xfId="682"/>
    <cellStyle name="Sepavador de milhares [0]_Pasta2" xfId="683"/>
    <cellStyle name="Normal 37 2 5 3" xfId="684"/>
    <cellStyle name="Normal 37 2 6" xfId="685"/>
    <cellStyle name="Normal 37 2 6 2" xfId="686"/>
    <cellStyle name="Normal 37 2 6 3" xfId="687"/>
    <cellStyle name="Normal 37 2 7" xfId="688"/>
    <cellStyle name="Normal 37 2 8" xfId="689"/>
    <cellStyle name="Normal 42 3" xfId="690"/>
    <cellStyle name="Normal 37 3" xfId="691"/>
    <cellStyle name="Normal 37 3 2" xfId="692"/>
    <cellStyle name="Normal 37 3 2 2" xfId="693"/>
    <cellStyle name="Normal 37 3 2 3" xfId="694"/>
    <cellStyle name="Normal 37 3 3" xfId="695"/>
    <cellStyle name="Normal 37 3 3 2" xfId="696"/>
    <cellStyle name="Normal 37 3 3 3" xfId="697"/>
    <cellStyle name="Normal 37 3 4" xfId="698"/>
    <cellStyle name="Normal 37 3 5" xfId="699"/>
    <cellStyle name="Normal 42 4" xfId="700"/>
    <cellStyle name="Normal 37 4" xfId="701"/>
    <cellStyle name="Normal 37 4 2" xfId="702"/>
    <cellStyle name="Normal 37 4 2 2" xfId="703"/>
    <cellStyle name="Normal 37 4 2 3" xfId="704"/>
    <cellStyle name="Normal 6 4 3 2 2" xfId="705"/>
    <cellStyle name="Normal 37 4 3" xfId="706"/>
    <cellStyle name="Normal 6 4 3 2 3" xfId="707"/>
    <cellStyle name="Normal 37 4 4" xfId="708"/>
    <cellStyle name="Normal 37 5" xfId="709"/>
    <cellStyle name="Normal 37 5 2" xfId="710"/>
    <cellStyle name="Normal 37 5 3" xfId="711"/>
    <cellStyle name="Normal 37 6" xfId="712"/>
    <cellStyle name="Normal 37 6 2" xfId="713"/>
    <cellStyle name="Normal 37 6 3" xfId="714"/>
    <cellStyle name="Normal 37 7" xfId="715"/>
    <cellStyle name="Normal 6 2 2 3 2 4" xfId="716"/>
    <cellStyle name="Normal 37 7 2" xfId="717"/>
    <cellStyle name="Normal 6 2 2 3 2 5" xfId="718"/>
    <cellStyle name="Normal 37 7 3" xfId="719"/>
    <cellStyle name="Normal 37 8" xfId="720"/>
    <cellStyle name="Normal 37 9" xfId="721"/>
    <cellStyle name="Vírgula 7 4 4 3" xfId="722"/>
    <cellStyle name="Normal 43" xfId="723"/>
    <cellStyle name="Normal 38" xfId="724"/>
    <cellStyle name="Normal 43 2" xfId="725"/>
    <cellStyle name="Normal 38 2" xfId="726"/>
    <cellStyle name="Normal 43 2 2" xfId="727"/>
    <cellStyle name="Normal 38 2 2" xfId="728"/>
    <cellStyle name="Normal 38 2 2 2" xfId="729"/>
    <cellStyle name="Normal 38 2 2 3" xfId="730"/>
    <cellStyle name="Normal 38 2 3" xfId="731"/>
    <cellStyle name="Normal 38 2 3 2" xfId="732"/>
    <cellStyle name="Normal 38 2 3 3" xfId="733"/>
    <cellStyle name="Normal 38 2 4" xfId="734"/>
    <cellStyle name="Normal 8 2" xfId="735"/>
    <cellStyle name="Normal 38 2 5" xfId="736"/>
    <cellStyle name="Normal 43 3" xfId="737"/>
    <cellStyle name="Normal 38 3" xfId="738"/>
    <cellStyle name="Normal 38 3 2" xfId="739"/>
    <cellStyle name="Normal 38 3 2 2" xfId="740"/>
    <cellStyle name="Normal 38 3 2 3" xfId="741"/>
    <cellStyle name="Normal 38 3 3" xfId="742"/>
    <cellStyle name="Normal 38 3 4" xfId="743"/>
    <cellStyle name="Normal 43 4" xfId="744"/>
    <cellStyle name="Normal 38 4" xfId="745"/>
    <cellStyle name="Normal 38 4 2" xfId="746"/>
    <cellStyle name="Normal 38 4 3" xfId="747"/>
    <cellStyle name="Normal 38 5" xfId="748"/>
    <cellStyle name="Normal 38 5 2" xfId="749"/>
    <cellStyle name="Normal 38 5 3" xfId="750"/>
    <cellStyle name="Normal 38 6" xfId="751"/>
    <cellStyle name="Normal 38 6 2" xfId="752"/>
    <cellStyle name="Normal 38 6 3" xfId="753"/>
    <cellStyle name="Normal 38 7" xfId="754"/>
    <cellStyle name="Normal 52 2 2" xfId="755"/>
    <cellStyle name="Normal 47 2 2" xfId="756"/>
    <cellStyle name="Normal 38 8" xfId="757"/>
    <cellStyle name="Normal 44" xfId="758"/>
    <cellStyle name="Normal 39" xfId="759"/>
    <cellStyle name="Normal 44 2" xfId="760"/>
    <cellStyle name="Normal 39 2" xfId="761"/>
    <cellStyle name="Normal 44 2 2" xfId="762"/>
    <cellStyle name="Normal 39 2 2" xfId="763"/>
    <cellStyle name="Normal 44 3" xfId="764"/>
    <cellStyle name="Normal 39 3" xfId="765"/>
    <cellStyle name="Normal 44 4" xfId="766"/>
    <cellStyle name="Normal 39 4" xfId="767"/>
    <cellStyle name="Normal 4" xfId="768"/>
    <cellStyle name="Normal 4 10" xfId="769"/>
    <cellStyle name="Normal 63 3" xfId="770"/>
    <cellStyle name="Normal 58 3" xfId="771"/>
    <cellStyle name="Normal 4 10 16" xfId="772"/>
    <cellStyle name="Normal 4 11 2" xfId="773"/>
    <cellStyle name="Normal 4 2" xfId="774"/>
    <cellStyle name="Normal 4 2 2" xfId="775"/>
    <cellStyle name="Normal 4 3" xfId="776"/>
    <cellStyle name="Normal 4 4" xfId="777"/>
    <cellStyle name="Normal 4 7 2 2 2" xfId="778"/>
    <cellStyle name="Normal 50" xfId="779"/>
    <cellStyle name="Normal 45" xfId="780"/>
    <cellStyle name="Normal 50 2" xfId="781"/>
    <cellStyle name="Normal 45 2" xfId="782"/>
    <cellStyle name="Normal 50 2 2" xfId="783"/>
    <cellStyle name="Normal 45 2 2" xfId="784"/>
    <cellStyle name="Normal 50 3" xfId="785"/>
    <cellStyle name="Normal 45 3" xfId="786"/>
    <cellStyle name="Normal 50 4" xfId="787"/>
    <cellStyle name="Normal 45 4" xfId="788"/>
    <cellStyle name="Normal 51" xfId="789"/>
    <cellStyle name="Normal 46" xfId="790"/>
    <cellStyle name="Normal 51 2" xfId="791"/>
    <cellStyle name="Normal 46 2" xfId="792"/>
    <cellStyle name="Normal 51 2 2" xfId="793"/>
    <cellStyle name="Normal 46 2 2" xfId="794"/>
    <cellStyle name="Normal 51 3" xfId="795"/>
    <cellStyle name="Normal 46 3" xfId="796"/>
    <cellStyle name="Normal 51 4" xfId="797"/>
    <cellStyle name="Normal 46 4" xfId="798"/>
    <cellStyle name="Normal 52" xfId="799"/>
    <cellStyle name="Normal 47" xfId="800"/>
    <cellStyle name="Normal 52 2" xfId="801"/>
    <cellStyle name="Normal 47 2" xfId="802"/>
    <cellStyle name="Normal 52 3" xfId="803"/>
    <cellStyle name="Normal 47 3" xfId="804"/>
    <cellStyle name="Normal 52 4" xfId="805"/>
    <cellStyle name="Normal 47 4" xfId="806"/>
    <cellStyle name="Normal 53" xfId="807"/>
    <cellStyle name="Normal 48" xfId="808"/>
    <cellStyle name="Normal 53 2" xfId="809"/>
    <cellStyle name="Normal 48 2" xfId="810"/>
    <cellStyle name="Vírgula 7 4" xfId="811"/>
    <cellStyle name="Normal 53 2 2" xfId="812"/>
    <cellStyle name="Normal 48 2 2" xfId="813"/>
    <cellStyle name="Normal 53 3" xfId="814"/>
    <cellStyle name="Normal 48 3" xfId="815"/>
    <cellStyle name="Normal 53 4" xfId="816"/>
    <cellStyle name="Normal 48 4" xfId="817"/>
    <cellStyle name="Normal 54" xfId="818"/>
    <cellStyle name="Normal 49" xfId="819"/>
    <cellStyle name="Normal 54 2" xfId="820"/>
    <cellStyle name="Normal 49 2" xfId="821"/>
    <cellStyle name="Normal 54 2 2" xfId="822"/>
    <cellStyle name="Normal 49 2 2" xfId="823"/>
    <cellStyle name="Normal 54 3" xfId="824"/>
    <cellStyle name="Normal 49 3" xfId="825"/>
    <cellStyle name="Normal 54 4" xfId="826"/>
    <cellStyle name="Normal 49 4" xfId="827"/>
    <cellStyle name="Normal 5 10" xfId="828"/>
    <cellStyle name="Normal 5 11" xfId="829"/>
    <cellStyle name="Porcentagem 6 2 3 2 2" xfId="830"/>
    <cellStyle name="Normal 5 2" xfId="831"/>
    <cellStyle name="Normal 5 2 10" xfId="832"/>
    <cellStyle name="Vírgula 10 3" xfId="833"/>
    <cellStyle name="Normal 5 2 2" xfId="834"/>
    <cellStyle name="Vírgula 10 3 2" xfId="835"/>
    <cellStyle name="Normal 5 2 2 2" xfId="836"/>
    <cellStyle name="Normal 5 2 2 2 2 2" xfId="837"/>
    <cellStyle name="Normal 5 2 2 2 2 3" xfId="838"/>
    <cellStyle name="Normal 5 2 2 2 3 2" xfId="839"/>
    <cellStyle name="Normal 5 2 2 2 3 3" xfId="840"/>
    <cellStyle name="Normal 5 2 2 2 4" xfId="841"/>
    <cellStyle name="Vírgula 10 3 3" xfId="842"/>
    <cellStyle name="Normal 5 2 2 3" xfId="843"/>
    <cellStyle name="Normal 5 2 2 3 2 2" xfId="844"/>
    <cellStyle name="Normal 5 2 2 3 2 3" xfId="845"/>
    <cellStyle name="Vírgula 10 3 3 3" xfId="846"/>
    <cellStyle name="Normal 5 2 2 3 3" xfId="847"/>
    <cellStyle name="Normal 5 2 2 3 4" xfId="848"/>
    <cellStyle name="Vírgula 10 3 4" xfId="849"/>
    <cellStyle name="Normal 5 2 2 4" xfId="850"/>
    <cellStyle name="Normal 5 2 2 4 2" xfId="851"/>
    <cellStyle name="Vírgula 8 3 2 2" xfId="852"/>
    <cellStyle name="Normal 5 2 2 4 3" xfId="853"/>
    <cellStyle name="Vírgula 10 3 5" xfId="854"/>
    <cellStyle name="Normal 5 2 2 5" xfId="855"/>
    <cellStyle name="Normal 5 2 2 5 2" xfId="856"/>
    <cellStyle name="Vírgula 8 3 3 2" xfId="857"/>
    <cellStyle name="Normal 5 2 2 5 3" xfId="858"/>
    <cellStyle name="Normal 5 2 2 6" xfId="859"/>
    <cellStyle name="Normal 5 2 2 6 2" xfId="860"/>
    <cellStyle name="Vírgula 8 3 4 2" xfId="861"/>
    <cellStyle name="Normal 5 2 2 6 3" xfId="862"/>
    <cellStyle name="Normal 5 2 2 7" xfId="863"/>
    <cellStyle name="Normal 5 2 2 8" xfId="864"/>
    <cellStyle name="Vírgula 10 4" xfId="865"/>
    <cellStyle name="Normal 5 2 3" xfId="866"/>
    <cellStyle name="Vírgula 10 4 2" xfId="867"/>
    <cellStyle name="Normal 5 2 3 2" xfId="868"/>
    <cellStyle name="Vírgula 10 4 3" xfId="869"/>
    <cellStyle name="Normal 5 2 3 3" xfId="870"/>
    <cellStyle name="Vírgula 10 4 4" xfId="871"/>
    <cellStyle name="Normal 5 2 3 4" xfId="872"/>
    <cellStyle name="Normal 5 2 3 4 2" xfId="873"/>
    <cellStyle name="Vírgula 8 4 2 2" xfId="874"/>
    <cellStyle name="Normal 5 2 3 4 3" xfId="875"/>
    <cellStyle name="Normal 5 2 3 5" xfId="876"/>
    <cellStyle name="Normal 5 2 3 5 2" xfId="877"/>
    <cellStyle name="Vírgula 8 4 3 2" xfId="878"/>
    <cellStyle name="Normal 5 2 3 5 3" xfId="879"/>
    <cellStyle name="Normal 5 2 3 7" xfId="880"/>
    <cellStyle name="Normal 6 3 2 3 2 2" xfId="881"/>
    <cellStyle name="Normal 5 2 3 8" xfId="882"/>
    <cellStyle name="Vírgula 10 5" xfId="883"/>
    <cellStyle name="Normal 5 2 4" xfId="884"/>
    <cellStyle name="Vírgula 10 5 2" xfId="885"/>
    <cellStyle name="Normal 5 2 4 2" xfId="886"/>
    <cellStyle name="Normal 5 2 4 2 3" xfId="887"/>
    <cellStyle name="Vírgula 10 5 3" xfId="888"/>
    <cellStyle name="Normal 5 2 4 3" xfId="889"/>
    <cellStyle name="Normal 5 2 4 3 2" xfId="890"/>
    <cellStyle name="Normal 5 2 4 4" xfId="891"/>
    <cellStyle name="Normal 5 2 4 5" xfId="892"/>
    <cellStyle name="Vírgula 10 6" xfId="893"/>
    <cellStyle name="Normal 5 2 5" xfId="894"/>
    <cellStyle name="Vírgula 10 6 2" xfId="895"/>
    <cellStyle name="Normal 5 2 5 2" xfId="896"/>
    <cellStyle name="Normal 5 2 5 2 2" xfId="897"/>
    <cellStyle name="Normal 5 2 5 2 3" xfId="898"/>
    <cellStyle name="Vírgula 10 6 3" xfId="899"/>
    <cellStyle name="Normal 5 2 5 3" xfId="900"/>
    <cellStyle name="Normal 5 2 5 4" xfId="901"/>
    <cellStyle name="Vírgula 10 7" xfId="902"/>
    <cellStyle name="Normal 5 2 6" xfId="903"/>
    <cellStyle name="Vírgula 10 7 2" xfId="904"/>
    <cellStyle name="Normal 5 2 6 2" xfId="905"/>
    <cellStyle name="Vírgula 10 7 3" xfId="906"/>
    <cellStyle name="Normal 5 2 6 3" xfId="907"/>
    <cellStyle name="Vírgula 10 8" xfId="908"/>
    <cellStyle name="Normal 5 2 7" xfId="909"/>
    <cellStyle name="Normal 5 2 7 2" xfId="910"/>
    <cellStyle name="Normal 5 2 7 3" xfId="911"/>
    <cellStyle name="Vírgula 12 3 2 2" xfId="912"/>
    <cellStyle name="Vírgula 10 9" xfId="913"/>
    <cellStyle name="Normal 5 4 2 2 2" xfId="914"/>
    <cellStyle name="Normal 5 2 8" xfId="915"/>
    <cellStyle name="Normal 5 2 8 2" xfId="916"/>
    <cellStyle name="Normal 5 2 8 3" xfId="917"/>
    <cellStyle name="Vírgula 12 3 2 3" xfId="918"/>
    <cellStyle name="Normal 5 4 2 2 3" xfId="919"/>
    <cellStyle name="Normal 5 2 9" xfId="920"/>
    <cellStyle name="Porcentagem 6 2 3 2 3" xfId="921"/>
    <cellStyle name="Normal 5 3" xfId="922"/>
    <cellStyle name="Vírgula 11 3" xfId="923"/>
    <cellStyle name="Normal 5 3 2" xfId="924"/>
    <cellStyle name="Normal 5 3 2 2" xfId="925"/>
    <cellStyle name="Normal 5 3 2 3" xfId="926"/>
    <cellStyle name="Normal 5 3 2 3 3" xfId="927"/>
    <cellStyle name="Vírgula 11 4" xfId="928"/>
    <cellStyle name="Normal 5 3 3" xfId="929"/>
    <cellStyle name="Normal 5 3 3 2" xfId="930"/>
    <cellStyle name="Normal 5 3 3 2 2" xfId="931"/>
    <cellStyle name="Normal 5 3 3 2 3" xfId="932"/>
    <cellStyle name="Normal 5 3 3 3" xfId="933"/>
    <cellStyle name="Normal 5 3 4" xfId="934"/>
    <cellStyle name="Normal 5 3 4 2" xfId="935"/>
    <cellStyle name="Normal 5 3 4 3" xfId="936"/>
    <cellStyle name="Normal 5 3 5" xfId="937"/>
    <cellStyle name="Normal 5 3 5 2" xfId="938"/>
    <cellStyle name="Normal 5 3 5 3" xfId="939"/>
    <cellStyle name="Normal 5 3 6" xfId="940"/>
    <cellStyle name="Normal 5 3 6 2" xfId="941"/>
    <cellStyle name="Normal 5 3 6 3" xfId="942"/>
    <cellStyle name="Normal 5 3 7" xfId="943"/>
    <cellStyle name="Normal 5 4 2 3 2" xfId="944"/>
    <cellStyle name="Normal 5 3 8" xfId="945"/>
    <cellStyle name="Normal 5 4" xfId="946"/>
    <cellStyle name="Vírgula 12 3" xfId="947"/>
    <cellStyle name="Porcentagem 6 5" xfId="948"/>
    <cellStyle name="Normal 6 3 5 2 3" xfId="949"/>
    <cellStyle name="Normal 5 4 2" xfId="950"/>
    <cellStyle name="Vírgula 12 3 2" xfId="951"/>
    <cellStyle name="Porcentagem 6 5 2" xfId="952"/>
    <cellStyle name="Normal 5 4 2 2" xfId="953"/>
    <cellStyle name="Vírgula 12 3 3" xfId="954"/>
    <cellStyle name="Porcentagem 6 5 3" xfId="955"/>
    <cellStyle name="Normal 5 4 2 3" xfId="956"/>
    <cellStyle name="Normal 5 4 2 3 3" xfId="957"/>
    <cellStyle name="Vírgula 12 4" xfId="958"/>
    <cellStyle name="Porcentagem 6 6" xfId="959"/>
    <cellStyle name="Normal 5 4 3" xfId="960"/>
    <cellStyle name="Vírgula 12 4 2" xfId="961"/>
    <cellStyle name="Porcentagem 6 6 2" xfId="962"/>
    <cellStyle name="Normal 5 4 3 2" xfId="963"/>
    <cellStyle name="Normal 6 2 8" xfId="964"/>
    <cellStyle name="Normal 5 4 3 2 2" xfId="965"/>
    <cellStyle name="Normal 6 2 9" xfId="966"/>
    <cellStyle name="Normal 5 4 3 2 3" xfId="967"/>
    <cellStyle name="Vírgula 12 4 3" xfId="968"/>
    <cellStyle name="Porcentagem 6 6 3" xfId="969"/>
    <cellStyle name="Normal 5 4 3 3" xfId="970"/>
    <cellStyle name="Vírgula 12 5" xfId="971"/>
    <cellStyle name="Porcentagem 6 7" xfId="972"/>
    <cellStyle name="Normal 5 4 4" xfId="973"/>
    <cellStyle name="Vírgula 12 5 2" xfId="974"/>
    <cellStyle name="Porcentagem 6 7 2" xfId="975"/>
    <cellStyle name="Normal 5 4 4 2" xfId="976"/>
    <cellStyle name="Vírgula 12 5 3" xfId="977"/>
    <cellStyle name="Porcentagem 6 7 3" xfId="978"/>
    <cellStyle name="Normal 5 4 4 3" xfId="979"/>
    <cellStyle name="Vírgula 12 6" xfId="980"/>
    <cellStyle name="Porcentagem 6 8" xfId="981"/>
    <cellStyle name="Normal 5 4 5" xfId="982"/>
    <cellStyle name="Vírgula 12 6 2" xfId="983"/>
    <cellStyle name="Normal 5 4 5 2" xfId="984"/>
    <cellStyle name="Vírgula 12 6 3" xfId="985"/>
    <cellStyle name="Normal 5 4 5 3" xfId="986"/>
    <cellStyle name="Vírgula 12 7" xfId="987"/>
    <cellStyle name="Porcentagem 6 9" xfId="988"/>
    <cellStyle name="Normal 5 4 6" xfId="989"/>
    <cellStyle name="Normal 5 4 6 2" xfId="990"/>
    <cellStyle name="Normal 5 4 6 3" xfId="991"/>
    <cellStyle name="Vírgula 12 8" xfId="992"/>
    <cellStyle name="Normal 5 4 7" xfId="993"/>
    <cellStyle name="Normal 5 4 8" xfId="994"/>
    <cellStyle name="Normal 5 5" xfId="995"/>
    <cellStyle name="Normal 5 5 2" xfId="996"/>
    <cellStyle name="Normal 67 5" xfId="997"/>
    <cellStyle name="Normal 5 5 2 2" xfId="998"/>
    <cellStyle name="Normal 5 5 2 3" xfId="999"/>
    <cellStyle name="Normal 5 5 3" xfId="1000"/>
    <cellStyle name="Normal 5 5 3 2" xfId="1001"/>
    <cellStyle name="Normal 5 5 3 3" xfId="1002"/>
    <cellStyle name="Normal 6 4 2 2" xfId="1003"/>
    <cellStyle name="Normal 5 5 4" xfId="1004"/>
    <cellStyle name="Normal 6 4 2 3" xfId="1005"/>
    <cellStyle name="Normal 5 5 5" xfId="1006"/>
    <cellStyle name="Normal 5 6" xfId="1007"/>
    <cellStyle name="Vírgula 14 3" xfId="1008"/>
    <cellStyle name="Normal 5 6 2" xfId="1009"/>
    <cellStyle name="Normal 5 6 3" xfId="1010"/>
    <cellStyle name="Normal 6 4 3 2" xfId="1011"/>
    <cellStyle name="Normal 5 6 4" xfId="1012"/>
    <cellStyle name="Normal 5 7" xfId="1013"/>
    <cellStyle name="Normal 5 7 2" xfId="1014"/>
    <cellStyle name="Normal 5 7 3" xfId="1015"/>
    <cellStyle name="Normal 5 8" xfId="1016"/>
    <cellStyle name="Normal 5 8 2" xfId="1017"/>
    <cellStyle name="Normal 5 8 3" xfId="1018"/>
    <cellStyle name="Normal 5 9" xfId="1019"/>
    <cellStyle name="Normal 5 9 2" xfId="1020"/>
    <cellStyle name="Normal 5 9 3" xfId="1021"/>
    <cellStyle name="Normal 60" xfId="1022"/>
    <cellStyle name="Normal 55" xfId="1023"/>
    <cellStyle name="Normal 60 2" xfId="1024"/>
    <cellStyle name="Normal 55 2" xfId="1025"/>
    <cellStyle name="Normal 60 2 2" xfId="1026"/>
    <cellStyle name="Normal 55 2 2" xfId="1027"/>
    <cellStyle name="Normal 60 3" xfId="1028"/>
    <cellStyle name="Normal 55 3" xfId="1029"/>
    <cellStyle name="Normal 60 4" xfId="1030"/>
    <cellStyle name="Normal 55 4" xfId="1031"/>
    <cellStyle name="Normal 61" xfId="1032"/>
    <cellStyle name="Normal 56" xfId="1033"/>
    <cellStyle name="Normal 61 2" xfId="1034"/>
    <cellStyle name="Normal 56 2" xfId="1035"/>
    <cellStyle name="Normal 61 2 2" xfId="1036"/>
    <cellStyle name="Normal 56 2 2" xfId="1037"/>
    <cellStyle name="Normal 61 3" xfId="1038"/>
    <cellStyle name="Normal 56 3" xfId="1039"/>
    <cellStyle name="Normal 61 4" xfId="1040"/>
    <cellStyle name="Normal 56 4" xfId="1041"/>
    <cellStyle name="Normal 62" xfId="1042"/>
    <cellStyle name="Normal 57" xfId="1043"/>
    <cellStyle name="Normal 62 2" xfId="1044"/>
    <cellStyle name="Normal 57 2" xfId="1045"/>
    <cellStyle name="Normal 62 2 2" xfId="1046"/>
    <cellStyle name="Normal 57 2 2" xfId="1047"/>
    <cellStyle name="Normal 62 3" xfId="1048"/>
    <cellStyle name="Normal 57 3" xfId="1049"/>
    <cellStyle name="Normal 62 4" xfId="1050"/>
    <cellStyle name="Normal 57 4" xfId="1051"/>
    <cellStyle name="Normal 63" xfId="1052"/>
    <cellStyle name="Normal 58" xfId="1053"/>
    <cellStyle name="Normal 63 2" xfId="1054"/>
    <cellStyle name="Normal 58 2" xfId="1055"/>
    <cellStyle name="Normal 63 2 2" xfId="1056"/>
    <cellStyle name="Normal 58 2 2" xfId="1057"/>
    <cellStyle name="Normal 63 4" xfId="1058"/>
    <cellStyle name="Normal 58 4" xfId="1059"/>
    <cellStyle name="Normal 64" xfId="1060"/>
    <cellStyle name="Normal 59" xfId="1061"/>
    <cellStyle name="Normal 64 2" xfId="1062"/>
    <cellStyle name="Normal 59 2" xfId="1063"/>
    <cellStyle name="Normal 64 2 2" xfId="1064"/>
    <cellStyle name="Normal 59 2 2" xfId="1065"/>
    <cellStyle name="Normal 64 3" xfId="1066"/>
    <cellStyle name="Normal 59 3" xfId="1067"/>
    <cellStyle name="Normal 64 4" xfId="1068"/>
    <cellStyle name="Normal 59 4" xfId="1069"/>
    <cellStyle name="Normal 6 10" xfId="1070"/>
    <cellStyle name="Normal 6 10 2" xfId="1071"/>
    <cellStyle name="Normal 6 10 3" xfId="1072"/>
    <cellStyle name="Normal 6 11" xfId="1073"/>
    <cellStyle name="Normal 6 12" xfId="1074"/>
    <cellStyle name="Normal 6 2" xfId="1075"/>
    <cellStyle name="Normal 6 2 10" xfId="1076"/>
    <cellStyle name="Normal 6 2 2 10" xfId="1077"/>
    <cellStyle name="Normal 6 2 2 2 3 2 3" xfId="1078"/>
    <cellStyle name="Normal 6 2 2 2" xfId="1079"/>
    <cellStyle name="Normal 82" xfId="1080"/>
    <cellStyle name="Normal 77" xfId="1081"/>
    <cellStyle name="Normal 6 2 2 2 2" xfId="1082"/>
    <cellStyle name="Normal 6 3 2 3 4" xfId="1083"/>
    <cellStyle name="Normal 6 2 2 2 2 2 2" xfId="1084"/>
    <cellStyle name="Normal 6 2 2 2 2 2 3" xfId="1085"/>
    <cellStyle name="Normal 6 2 2 2 2 3 2" xfId="1086"/>
    <cellStyle name="Normal 6 2 2 2 2 3 3" xfId="1087"/>
    <cellStyle name="Normal 6 2 2 2 2 4" xfId="1088"/>
    <cellStyle name="Normal 6 2 2 2 2 5" xfId="1089"/>
    <cellStyle name="Normal 83" xfId="1090"/>
    <cellStyle name="Normal 78" xfId="1091"/>
    <cellStyle name="Normal 6 2 2 2 3" xfId="1092"/>
    <cellStyle name="Normal 6 2 2 2 3 2" xfId="1093"/>
    <cellStyle name="Normal 6 3 3 3 4" xfId="1094"/>
    <cellStyle name="Normal 6 2 2 2 3 2 2" xfId="1095"/>
    <cellStyle name="Normal 6 2 2 2 3 3" xfId="1096"/>
    <cellStyle name="Normal 6 2 2 2 3 4" xfId="1097"/>
    <cellStyle name="Normal 84" xfId="1098"/>
    <cellStyle name="Normal 79" xfId="1099"/>
    <cellStyle name="Normal 6 2 2 2 4" xfId="1100"/>
    <cellStyle name="Normal 6 2 2 2 4 2" xfId="1101"/>
    <cellStyle name="Normal 6 2 2 2 4 3" xfId="1102"/>
    <cellStyle name="Normal 90" xfId="1103"/>
    <cellStyle name="Normal 85" xfId="1104"/>
    <cellStyle name="Normal 6 2 2 2 5" xfId="1105"/>
    <cellStyle name="Normal 6 2 2 2 5 3" xfId="1106"/>
    <cellStyle name="Normal 91" xfId="1107"/>
    <cellStyle name="Normal 86" xfId="1108"/>
    <cellStyle name="Normal 6 2 2 2 6" xfId="1109"/>
    <cellStyle name="Normal 6 2 2 2 6 2" xfId="1110"/>
    <cellStyle name="Normal 6 2 2 2 6 3" xfId="1111"/>
    <cellStyle name="Vírgula 7 4 5 2" xfId="1112"/>
    <cellStyle name="Normal 92" xfId="1113"/>
    <cellStyle name="Normal 87" xfId="1114"/>
    <cellStyle name="Normal 6 2 2 2 7" xfId="1115"/>
    <cellStyle name="Vírgula 7 4 5 3" xfId="1116"/>
    <cellStyle name="Normal 93" xfId="1117"/>
    <cellStyle name="Normal 88" xfId="1118"/>
    <cellStyle name="Normal 6 2 2 2 8" xfId="1119"/>
    <cellStyle name="Normal 6 2 2 3" xfId="1120"/>
    <cellStyle name="Normal 6 2 2 3 2" xfId="1121"/>
    <cellStyle name="Normal 6 2 2 3 2 2" xfId="1122"/>
    <cellStyle name="Normal 6 2 2 3 2 2 2" xfId="1123"/>
    <cellStyle name="Normal 6 2 2 3 2 2 3" xfId="1124"/>
    <cellStyle name="Normal 6 2 2 3 2 3" xfId="1125"/>
    <cellStyle name="Normal 6 2 2 3 2 3 2" xfId="1126"/>
    <cellStyle name="Normal 6 2 2 3 2 3 3" xfId="1127"/>
    <cellStyle name="Normal 6 2 2 3 3" xfId="1128"/>
    <cellStyle name="Normal 6 2 2 3 3 2" xfId="1129"/>
    <cellStyle name="Normal 6 2 2 3 3 2 2" xfId="1130"/>
    <cellStyle name="Normal 7 2 2 2" xfId="1131"/>
    <cellStyle name="Normal 6 2 2 3 3 2 3" xfId="1132"/>
    <cellStyle name="Normal 6 2 2 3 3 3" xfId="1133"/>
    <cellStyle name="Normal 6 2 2 3 3 4" xfId="1134"/>
    <cellStyle name="Normal 6 2 2 3 4 2" xfId="1135"/>
    <cellStyle name="Normal 6 2 2 3 4 3" xfId="1136"/>
    <cellStyle name="Normal 6 2 2 3 5" xfId="1137"/>
    <cellStyle name="Normal 6 2 2 3 5 2" xfId="1138"/>
    <cellStyle name="Normal 6 2 2 3 5 3" xfId="1139"/>
    <cellStyle name="Normal 6 2 2 3 6" xfId="1140"/>
    <cellStyle name="Normal 6 2 2 3 6 2" xfId="1141"/>
    <cellStyle name="Normal 6 2 2 3 6 3" xfId="1142"/>
    <cellStyle name="Vírgula 7 4 6 2" xfId="1143"/>
    <cellStyle name="Normal 6 2 2 3 7" xfId="1144"/>
    <cellStyle name="Vírgula 7 4 6 3" xfId="1145"/>
    <cellStyle name="Normal 6 2 2 3 8" xfId="1146"/>
    <cellStyle name="Normal 6 2 2 4" xfId="1147"/>
    <cellStyle name="Normal 6 2 2 4 2" xfId="1148"/>
    <cellStyle name="Normal 6 2 2 4 2 2" xfId="1149"/>
    <cellStyle name="Normal 6 2 2 4 2 3" xfId="1150"/>
    <cellStyle name="Normal 6 2 2 4 3" xfId="1151"/>
    <cellStyle name="Normal 6 2 2 4 3 2" xfId="1152"/>
    <cellStyle name="Normal 6 2 2 4 3 3" xfId="1153"/>
    <cellStyle name="Normal 6 2 2 4 4" xfId="1154"/>
    <cellStyle name="Normal 6 2 2 4 5" xfId="1155"/>
    <cellStyle name="Normal 6 2 2 5" xfId="1156"/>
    <cellStyle name="Normal 6 2 2 5 2" xfId="1157"/>
    <cellStyle name="Normal 6 2 2 5 2 2" xfId="1158"/>
    <cellStyle name="Normal 6 2 2 5 2 3" xfId="1159"/>
    <cellStyle name="Normal 6 2 2 5 3" xfId="1160"/>
    <cellStyle name="Normal 6 2 2 5 4" xfId="1161"/>
    <cellStyle name="Normal 6 2 2 6" xfId="1162"/>
    <cellStyle name="Normal 6 2 2 6 2" xfId="1163"/>
    <cellStyle name="Normal 6 2 2 6 3" xfId="1164"/>
    <cellStyle name="Normal 6 2 2 7" xfId="1165"/>
    <cellStyle name="Normal 6 2 2 7 2" xfId="1166"/>
    <cellStyle name="Normal 6 2 2 7 3" xfId="1167"/>
    <cellStyle name="Normal 6 2 2 8" xfId="1168"/>
    <cellStyle name="Normal 6 2 2 8 2" xfId="1169"/>
    <cellStyle name="Normal 6 2 2 8 3" xfId="1170"/>
    <cellStyle name="Normal 6 2 2 9" xfId="1171"/>
    <cellStyle name="Normal 6 2 3 2" xfId="1172"/>
    <cellStyle name="Normal 6 2 3 2 2" xfId="1173"/>
    <cellStyle name="Normal 6 2 3 2 2 2" xfId="1174"/>
    <cellStyle name="Normal 6 2 3 2 2 3" xfId="1175"/>
    <cellStyle name="Normal 6 2 3 2 3" xfId="1176"/>
    <cellStyle name="Normal 6 2 3 2 3 2" xfId="1177"/>
    <cellStyle name="Normal 6 2 3 2 3 3" xfId="1178"/>
    <cellStyle name="Normal 6 2 3 2 4" xfId="1179"/>
    <cellStyle name="Vírgula 10 2 2" xfId="1180"/>
    <cellStyle name="Normal 6 2 3 2 5" xfId="1181"/>
    <cellStyle name="Normal 6 2 3 3" xfId="1182"/>
    <cellStyle name="Normal 6 2 3 3 2" xfId="1183"/>
    <cellStyle name="Normal 6 2 3 3 2 2" xfId="1184"/>
    <cellStyle name="Normal 6 2 3 3 2 3" xfId="1185"/>
    <cellStyle name="Normal 6 2 3 3 3" xfId="1186"/>
    <cellStyle name="Normal 6 2 3 4" xfId="1187"/>
    <cellStyle name="Normal 6 2 3 4 2" xfId="1188"/>
    <cellStyle name="Normal 6 2 3 4 3" xfId="1189"/>
    <cellStyle name="Normal 6 2 3 5" xfId="1190"/>
    <cellStyle name="Normal 6 2 3 6" xfId="1191"/>
    <cellStyle name="Normal 6 2 3 6 2" xfId="1192"/>
    <cellStyle name="Normal 6 2 3 6 3" xfId="1193"/>
    <cellStyle name="Normal 6 2 3 7" xfId="1194"/>
    <cellStyle name="Normal 6 3 3 3 2 2" xfId="1195"/>
    <cellStyle name="Normal 6 2 3 8" xfId="1196"/>
    <cellStyle name="Normal 6 2 4 2" xfId="1197"/>
    <cellStyle name="Normal 6 2 4 2 2" xfId="1198"/>
    <cellStyle name="Normal 6 2 4 2 2 2" xfId="1199"/>
    <cellStyle name="Normal 6 2 4 2 2 3" xfId="1200"/>
    <cellStyle name="Normal 6 2 4 2 3" xfId="1201"/>
    <cellStyle name="Normal 6 2 4 2 3 2" xfId="1202"/>
    <cellStyle name="Normal 6 2 4 2 3 3" xfId="1203"/>
    <cellStyle name="Normal 6 2 4 2 4" xfId="1204"/>
    <cellStyle name="Vírgula 11 2 2" xfId="1205"/>
    <cellStyle name="Normal 6 2 4 2 5" xfId="1206"/>
    <cellStyle name="Normal 6 2 4 3" xfId="1207"/>
    <cellStyle name="Normal 6 2 4 3 2" xfId="1208"/>
    <cellStyle name="Normal 6 2 4 3 2 2" xfId="1209"/>
    <cellStyle name="Normal 6 2 4 3 2 3" xfId="1210"/>
    <cellStyle name="Normal 6 2 4 3 3" xfId="1211"/>
    <cellStyle name="Normal 6 2 4 4" xfId="1212"/>
    <cellStyle name="Normal 6 2 4 4 2" xfId="1213"/>
    <cellStyle name="Normal 6 2 4 4 3" xfId="1214"/>
    <cellStyle name="Normal 6 2 4 5" xfId="1215"/>
    <cellStyle name="Normal 6 2 4 5 2" xfId="1216"/>
    <cellStyle name="Normal 6 2 4 5 3" xfId="1217"/>
    <cellStyle name="Normal 6 2 4 6" xfId="1218"/>
    <cellStyle name="Normal 6 2 4 6 2" xfId="1219"/>
    <cellStyle name="Normal 6 2 4 6 3" xfId="1220"/>
    <cellStyle name="Normal 6 2 4 7" xfId="1221"/>
    <cellStyle name="Normal 6 2 4 8" xfId="1222"/>
    <cellStyle name="Normal 6 2 5" xfId="1223"/>
    <cellStyle name="Normal 6 2 6" xfId="1224"/>
    <cellStyle name="Vírgula 2 2 3" xfId="1225"/>
    <cellStyle name="Normal 71" xfId="1226"/>
    <cellStyle name="Normal 66" xfId="1227"/>
    <cellStyle name="Normal 6 2 6 2" xfId="1228"/>
    <cellStyle name="Normal 66 2" xfId="1229"/>
    <cellStyle name="Normal 6 2 6 2 2" xfId="1230"/>
    <cellStyle name="Normal 66 3" xfId="1231"/>
    <cellStyle name="Normal 6 2 6 2 3" xfId="1232"/>
    <cellStyle name="Vírgula 2 2 4" xfId="1233"/>
    <cellStyle name="Normal 72" xfId="1234"/>
    <cellStyle name="Normal 67" xfId="1235"/>
    <cellStyle name="Normal 6 2 6 3" xfId="1236"/>
    <cellStyle name="Normal 73" xfId="1237"/>
    <cellStyle name="Normal 68" xfId="1238"/>
    <cellStyle name="Normal 6 2 6 4" xfId="1239"/>
    <cellStyle name="Normal 6 2 7" xfId="1240"/>
    <cellStyle name="Normal 6 2 7 2" xfId="1241"/>
    <cellStyle name="Normal 6 2 7 3" xfId="1242"/>
    <cellStyle name="Normal 6 2 8 2" xfId="1243"/>
    <cellStyle name="Normal 6 2 8 3" xfId="1244"/>
    <cellStyle name="Normal 6 2 9 2" xfId="1245"/>
    <cellStyle name="Normal 6 2 9 3" xfId="1246"/>
    <cellStyle name="Normal 6 3" xfId="1247"/>
    <cellStyle name="Normal 6 3 10" xfId="1248"/>
    <cellStyle name="Normal 6 3 2" xfId="1249"/>
    <cellStyle name="Normal 6 3 2 2" xfId="1250"/>
    <cellStyle name="Normal 6 3 2 2 2" xfId="1251"/>
    <cellStyle name="Normal 6 3 2 2 2 2" xfId="1252"/>
    <cellStyle name="Normal 6 3 2 2 2 3" xfId="1253"/>
    <cellStyle name="Normal 6 3 2 2 3" xfId="1254"/>
    <cellStyle name="Normal 6 3 2 2 3 2" xfId="1255"/>
    <cellStyle name="Normal 6 3 2 2 3 3" xfId="1256"/>
    <cellStyle name="Normal 6 3 2 3" xfId="1257"/>
    <cellStyle name="Normal 6 3 2 3 2" xfId="1258"/>
    <cellStyle name="Normal 6 3 2 3 2 3" xfId="1259"/>
    <cellStyle name="Normal 6 3 2 3 3" xfId="1260"/>
    <cellStyle name="Normal 6 3 2 4" xfId="1261"/>
    <cellStyle name="Normal 6 3 2 4 3" xfId="1262"/>
    <cellStyle name="Normal 6 3 2 5" xfId="1263"/>
    <cellStyle name="Normal 6 3 2 5 2" xfId="1264"/>
    <cellStyle name="Normal 6 3 2 5 3" xfId="1265"/>
    <cellStyle name="Normal 6 3 2 6 2" xfId="1266"/>
    <cellStyle name="Normal 6 3 2 6 3" xfId="1267"/>
    <cellStyle name="Normal 6 3 2 8" xfId="1268"/>
    <cellStyle name="Normal 6 3 3" xfId="1269"/>
    <cellStyle name="Normal 6 3 3 2" xfId="1270"/>
    <cellStyle name="Normal 6 3 3 2 2" xfId="1271"/>
    <cellStyle name="Normal 6 3 3 2 2 2" xfId="1272"/>
    <cellStyle name="Normal 6 3 3 2 2 3" xfId="1273"/>
    <cellStyle name="Normal 6 3 3 2 3 2" xfId="1274"/>
    <cellStyle name="Normal 6 3 3 2 3 3" xfId="1275"/>
    <cellStyle name="Normal 6 3 3 2 4" xfId="1276"/>
    <cellStyle name="Normal 6 3 3 2 5" xfId="1277"/>
    <cellStyle name="Normal 6 3 3 3" xfId="1278"/>
    <cellStyle name="Normal 6 3 3 3 2" xfId="1279"/>
    <cellStyle name="Normal 6 3 3 3 2 3" xfId="1280"/>
    <cellStyle name="Normal 6 3 3 3 3" xfId="1281"/>
    <cellStyle name="Normal 6 3 3 4" xfId="1282"/>
    <cellStyle name="Normal 6 3 3 4 2" xfId="1283"/>
    <cellStyle name="Normal 6 3 3 4 3" xfId="1284"/>
    <cellStyle name="Normal 6 3 3 5" xfId="1285"/>
    <cellStyle name="Normal 6 3 3 5 2" xfId="1286"/>
    <cellStyle name="Normal 6 3 3 5 3" xfId="1287"/>
    <cellStyle name="Normal 6 3 3 6" xfId="1288"/>
    <cellStyle name="Normal 6 3 3 7" xfId="1289"/>
    <cellStyle name="Normal 6 3 3 8" xfId="1290"/>
    <cellStyle name="Normal 6 3 4" xfId="1291"/>
    <cellStyle name="Normal 6 3 4 2" xfId="1292"/>
    <cellStyle name="Normal 6 3 4 2 2" xfId="1293"/>
    <cellStyle name="Normal 6 3 4 2 3" xfId="1294"/>
    <cellStyle name="Normal 6 3 4 3" xfId="1295"/>
    <cellStyle name="Normal 6 3 4 3 2" xfId="1296"/>
    <cellStyle name="Normal 6 3 4 3 3" xfId="1297"/>
    <cellStyle name="Normal 6 3 4 4" xfId="1298"/>
    <cellStyle name="Normal 6 3 4 5" xfId="1299"/>
    <cellStyle name="Normal 6 3 5" xfId="1300"/>
    <cellStyle name="Vírgula 12" xfId="1301"/>
    <cellStyle name="Normal 6 3 5 2" xfId="1302"/>
    <cellStyle name="Vírgula 12 2" xfId="1303"/>
    <cellStyle name="Porcentagem 6 4" xfId="1304"/>
    <cellStyle name="Normal 6 3 5 2 2" xfId="1305"/>
    <cellStyle name="Vírgula 13" xfId="1306"/>
    <cellStyle name="Normal 6 3 5 3" xfId="1307"/>
    <cellStyle name="Vírgula 14" xfId="1308"/>
    <cellStyle name="Normal 6 3 5 4" xfId="1309"/>
    <cellStyle name="Normal 6 3 6" xfId="1310"/>
    <cellStyle name="Vírgula 3 2 3" xfId="1311"/>
    <cellStyle name="Normal 6 3 6 2" xfId="1312"/>
    <cellStyle name="Normal 6 3 6 3" xfId="1313"/>
    <cellStyle name="Normal 6 3 7" xfId="1314"/>
    <cellStyle name="Normal 6 3 7 2" xfId="1315"/>
    <cellStyle name="Normal 6 3 7 3" xfId="1316"/>
    <cellStyle name="Normal 6 3 8" xfId="1317"/>
    <cellStyle name="Normal 6 3 8 2" xfId="1318"/>
    <cellStyle name="Normal 6 3 8 3" xfId="1319"/>
    <cellStyle name="Normal 6 3 9" xfId="1320"/>
    <cellStyle name="Normal 6 4" xfId="1321"/>
    <cellStyle name="Normal 6 4 2" xfId="1322"/>
    <cellStyle name="Normal 6 4 2 2 2" xfId="1323"/>
    <cellStyle name="Normal 6 4 2 2 3" xfId="1324"/>
    <cellStyle name="Normal 6 4 2 3 2" xfId="1325"/>
    <cellStyle name="Normal 6 4 2 3 3" xfId="1326"/>
    <cellStyle name="Normal 6 4 2 4" xfId="1327"/>
    <cellStyle name="Normal 6 4 2 5" xfId="1328"/>
    <cellStyle name="Normal 6 4 3" xfId="1329"/>
    <cellStyle name="Normal 6 4 3 3" xfId="1330"/>
    <cellStyle name="Normal 6 4 3 4" xfId="1331"/>
    <cellStyle name="Normal 6 4 4" xfId="1332"/>
    <cellStyle name="Normal 6 4 4 2" xfId="1333"/>
    <cellStyle name="Normal 6 4 4 3" xfId="1334"/>
    <cellStyle name="Normal 6 4 5" xfId="1335"/>
    <cellStyle name="Normal 6 4 5 2" xfId="1336"/>
    <cellStyle name="Normal 6 4 5 3" xfId="1337"/>
    <cellStyle name="Normal 6 4 6" xfId="1338"/>
    <cellStyle name="Normal 6 4 6 2" xfId="1339"/>
    <cellStyle name="Normal 6 4 6 3" xfId="1340"/>
    <cellStyle name="Normal 6 4 7" xfId="1341"/>
    <cellStyle name="Normal 6 5" xfId="1342"/>
    <cellStyle name="Normal 6 5 2" xfId="1343"/>
    <cellStyle name="Normal 6 5 4" xfId="1344"/>
    <cellStyle name="Normal 6 5 2 2" xfId="1345"/>
    <cellStyle name="Normal 6 7 4" xfId="1346"/>
    <cellStyle name="Normal 6 5 4 2" xfId="1347"/>
    <cellStyle name="Normal 6 5 2 2 2" xfId="1348"/>
    <cellStyle name="Normal 6 5 4 3" xfId="1349"/>
    <cellStyle name="Normal 6 5 2 2 3" xfId="1350"/>
    <cellStyle name="Normal 6 5 5" xfId="1351"/>
    <cellStyle name="Normal 6 5 2 3" xfId="1352"/>
    <cellStyle name="Normal 6 5 5 2" xfId="1353"/>
    <cellStyle name="Normal 6 5 2 3 2" xfId="1354"/>
    <cellStyle name="Normal 6 5 5 3" xfId="1355"/>
    <cellStyle name="Normal 6 5 2 3 3" xfId="1356"/>
    <cellStyle name="Normal 6 5 6" xfId="1357"/>
    <cellStyle name="Normal 6 5 2 4" xfId="1358"/>
    <cellStyle name="Normal 6 5 7" xfId="1359"/>
    <cellStyle name="Normal 6 5 2 5" xfId="1360"/>
    <cellStyle name="Normal 6 5 3" xfId="1361"/>
    <cellStyle name="Normal 6 6 4" xfId="1362"/>
    <cellStyle name="Normal 6 5 3 2" xfId="1363"/>
    <cellStyle name="Vírgula 7 2 2 3 3" xfId="1364"/>
    <cellStyle name="Normal 6 5 3 2 2" xfId="1365"/>
    <cellStyle name="Normal 6 5 3 2 3" xfId="1366"/>
    <cellStyle name="Normal 6 6 5" xfId="1367"/>
    <cellStyle name="Normal 6 5 3 3" xfId="1368"/>
    <cellStyle name="Normal 6 5 3 4" xfId="1369"/>
    <cellStyle name="Vírgula 5 2 3" xfId="1370"/>
    <cellStyle name="Normal 6 5 6 2" xfId="1371"/>
    <cellStyle name="Normal 6 5 6 3" xfId="1372"/>
    <cellStyle name="Normal 6 5 8" xfId="1373"/>
    <cellStyle name="Normal 6 6" xfId="1374"/>
    <cellStyle name="Normal 6 6 2" xfId="1375"/>
    <cellStyle name="Normal 6 6 2 2" xfId="1376"/>
    <cellStyle name="Normal 6 6 2 3" xfId="1377"/>
    <cellStyle name="Normal 6 6 3" xfId="1378"/>
    <cellStyle name="Vírgula 7 2 2 2 3" xfId="1379"/>
    <cellStyle name="Normal 6 6 3 2" xfId="1380"/>
    <cellStyle name="Normal 6 6 3 3" xfId="1381"/>
    <cellStyle name="Normal 66 3 2" xfId="1382"/>
    <cellStyle name="Normal 6 7" xfId="1383"/>
    <cellStyle name="Normal 6 7 2" xfId="1384"/>
    <cellStyle name="Normal 6 7 2 2" xfId="1385"/>
    <cellStyle name="Normal 6 7 2 3" xfId="1386"/>
    <cellStyle name="Normal 6 7 3" xfId="1387"/>
    <cellStyle name="Normal 66 3 3" xfId="1388"/>
    <cellStyle name="Normal 6 8" xfId="1389"/>
    <cellStyle name="Normal 6 8 2" xfId="1390"/>
    <cellStyle name="Normal 6 8 3" xfId="1391"/>
    <cellStyle name="Normal 6 9" xfId="1392"/>
    <cellStyle name="Normal 6 9 2" xfId="1393"/>
    <cellStyle name="Vírgula 5 2 2" xfId="1394"/>
    <cellStyle name="Normal 6 9 3" xfId="1395"/>
    <cellStyle name="Normal 64 3 2" xfId="1396"/>
    <cellStyle name="Normal 64 4 2" xfId="1397"/>
    <cellStyle name="Normal 64 4 3" xfId="1398"/>
    <cellStyle name="Normal 64 5" xfId="1399"/>
    <cellStyle name="Normal 64 5 2" xfId="1400"/>
    <cellStyle name="Normal 64 5 3" xfId="1401"/>
    <cellStyle name="Vírgula 2 2 2" xfId="1402"/>
    <cellStyle name="Normal 70" xfId="1403"/>
    <cellStyle name="Normal 65" xfId="1404"/>
    <cellStyle name="Vírgula 2 2 2 2" xfId="1405"/>
    <cellStyle name="Normal 65 2" xfId="1406"/>
    <cellStyle name="Normal 65 2 2" xfId="1407"/>
    <cellStyle name="Normal 65 2 3" xfId="1408"/>
    <cellStyle name="Normal 65 2 4" xfId="1409"/>
    <cellStyle name="Normal 65 3" xfId="1410"/>
    <cellStyle name="Normal 65 4" xfId="1411"/>
    <cellStyle name="Normal 65 5" xfId="1412"/>
    <cellStyle name="Normal 66 4" xfId="1413"/>
    <cellStyle name="Normal 66 4 2" xfId="1414"/>
    <cellStyle name="Normal 66 4 3" xfId="1415"/>
    <cellStyle name="Normal 66 5" xfId="1416"/>
    <cellStyle name="Normal 66 6" xfId="1417"/>
    <cellStyle name="Normal 67 2" xfId="1418"/>
    <cellStyle name="Normal 67 2 2" xfId="1419"/>
    <cellStyle name="Normal 67 2 3" xfId="1420"/>
    <cellStyle name="Normal 67 3" xfId="1421"/>
    <cellStyle name="Percent [2]" xfId="1422"/>
    <cellStyle name="Normal 67 3 2" xfId="1423"/>
    <cellStyle name="Normal 67 3 3" xfId="1424"/>
    <cellStyle name="Normal 74" xfId="1425"/>
    <cellStyle name="Normal 69" xfId="1426"/>
    <cellStyle name="Normal 7 2 2" xfId="1427"/>
    <cellStyle name="Normal 7 2 3" xfId="1428"/>
    <cellStyle name="Normal 7 2 4" xfId="1429"/>
    <cellStyle name="Normal 7 3" xfId="1430"/>
    <cellStyle name="Normal 7 3 2" xfId="1431"/>
    <cellStyle name="Normal 7 4" xfId="1432"/>
    <cellStyle name="Normal 7 5" xfId="1433"/>
    <cellStyle name="Normal 80" xfId="1434"/>
    <cellStyle name="Normal 75" xfId="1435"/>
    <cellStyle name="Normal 81" xfId="1436"/>
    <cellStyle name="Normal 76" xfId="1437"/>
    <cellStyle name="Normal 8" xfId="1438"/>
    <cellStyle name="Normal 8 2 2" xfId="1439"/>
    <cellStyle name="Normal 8 2 2 2" xfId="1440"/>
    <cellStyle name="Normal 8 2 3" xfId="1441"/>
    <cellStyle name="Normal 8 2 4" xfId="1442"/>
    <cellStyle name="Normal 8 3" xfId="1443"/>
    <cellStyle name="Normal 8 3 2" xfId="1444"/>
    <cellStyle name="Normal 8 4" xfId="1445"/>
    <cellStyle name="Normal 9" xfId="1446"/>
    <cellStyle name="Normal 9 2" xfId="1447"/>
    <cellStyle name="Normal 9 2 2" xfId="1448"/>
    <cellStyle name="Normal 9 3" xfId="1449"/>
    <cellStyle name="Normal 9 4" xfId="1450"/>
    <cellStyle name="Normal 96" xfId="1451"/>
    <cellStyle name="Normal 97" xfId="1452"/>
    <cellStyle name="Normal_MODELO DE MEMÓRIA E PLANILHA" xfId="1453"/>
    <cellStyle name="Normal_MODELO DE MEMÓRIA E PLANILHA 2" xfId="1454"/>
    <cellStyle name="Normal_Plan1" xfId="1455"/>
    <cellStyle name="Normal2" xfId="1456"/>
    <cellStyle name="Normal3" xfId="1457"/>
    <cellStyle name="Percent [2] 2" xfId="1458"/>
    <cellStyle name="Percent [2] 2 2" xfId="1459"/>
    <cellStyle name="Percent [2] 3" xfId="1460"/>
    <cellStyle name="Percent [2] 4" xfId="1461"/>
    <cellStyle name="Percent_Sheet1" xfId="1462"/>
    <cellStyle name="Percentual" xfId="1463"/>
    <cellStyle name="Ponto" xfId="1464"/>
    <cellStyle name="Porcentagem 2" xfId="1465"/>
    <cellStyle name="Porcentagem 2 2" xfId="1466"/>
    <cellStyle name="Porcentagem 2 2 2" xfId="1467"/>
    <cellStyle name="Porcentagem 2 3" xfId="1468"/>
    <cellStyle name="Porcentagem 2 4" xfId="1469"/>
    <cellStyle name="Porcentagem 3" xfId="1470"/>
    <cellStyle name="Porcentagem 3 2" xfId="1471"/>
    <cellStyle name="Porcentagem 4" xfId="1472"/>
    <cellStyle name="Porcentagem 4 2" xfId="1473"/>
    <cellStyle name="Porcentagem 4 2 2" xfId="1474"/>
    <cellStyle name="Porcentagem 4 2 2 2" xfId="1475"/>
    <cellStyle name="Porcentagem 4 2 3" xfId="1476"/>
    <cellStyle name="Porcentagem 5" xfId="1477"/>
    <cellStyle name="Porcentagem 6" xfId="1478"/>
    <cellStyle name="Porcentagem 6 2" xfId="1479"/>
    <cellStyle name="Porcentagem 6 2 2 3 2" xfId="1480"/>
    <cellStyle name="Porcentagem 6 2 2 3 3" xfId="1481"/>
    <cellStyle name="Porcentagem 6 2 2 5" xfId="1482"/>
    <cellStyle name="Porcentagem 6 2 6 2" xfId="1483"/>
    <cellStyle name="Porcentagem 6 2 6 3" xfId="1484"/>
    <cellStyle name="Porcentagem 6 2 8" xfId="1485"/>
    <cellStyle name="Porcentagem 6 3" xfId="1486"/>
    <cellStyle name="Porcentagem 6 3 2" xfId="1487"/>
    <cellStyle name="Porcentagem 6 3 2 2" xfId="1488"/>
    <cellStyle name="Porcentagem 6 3 2 3" xfId="1489"/>
    <cellStyle name="Porcentagem 6 3 3" xfId="1490"/>
    <cellStyle name="Porcentagem 6 3 3 2" xfId="1491"/>
    <cellStyle name="Porcentagem 6 3 3 3" xfId="1492"/>
    <cellStyle name="Porcentagem 7" xfId="1493"/>
    <cellStyle name="Porcentagem 7 2" xfId="1494"/>
    <cellStyle name="Porcentagem 8" xfId="1495"/>
    <cellStyle name="Result2" xfId="1496"/>
    <cellStyle name="Sep. milhar [0]" xfId="1497"/>
    <cellStyle name="Separador de m" xfId="1498"/>
    <cellStyle name="Separador de milhares 11" xfId="1499"/>
    <cellStyle name="Separador de milhares 15" xfId="1500"/>
    <cellStyle name="Separador de milhares 2" xfId="1501"/>
    <cellStyle name="Separador de milhares 2 2" xfId="1502"/>
    <cellStyle name="Separador de milhares 2 2 2" xfId="1503"/>
    <cellStyle name="Separador de milhares 2 2 2 2" xfId="1504"/>
    <cellStyle name="Separador de milhares 2 2 3" xfId="1505"/>
    <cellStyle name="Separador de milhares 2 2 4" xfId="1506"/>
    <cellStyle name="Separador de milhares 2 2 5" xfId="1507"/>
    <cellStyle name="Separador de milhares 2 3" xfId="1508"/>
    <cellStyle name="Separador de milhares 2 3 2" xfId="1509"/>
    <cellStyle name="Separador de milhares 2 4" xfId="1510"/>
    <cellStyle name="Separador de milhares 2 5" xfId="1511"/>
    <cellStyle name="Separador de milhares 2 6" xfId="1512"/>
    <cellStyle name="Separador de milhares 3" xfId="1513"/>
    <cellStyle name="Separador de milhares 3 2" xfId="1514"/>
    <cellStyle name="Separador de milhares 3 2 2" xfId="1515"/>
    <cellStyle name="Separador de milhares 4" xfId="1516"/>
    <cellStyle name="Separador de milhares 5" xfId="1517"/>
    <cellStyle name="Separador de milhares 5 2" xfId="1518"/>
    <cellStyle name="Título 5" xfId="1519"/>
    <cellStyle name="Titulo1" xfId="1520"/>
    <cellStyle name="Titulo2" xfId="1521"/>
    <cellStyle name="Vírgula 10" xfId="1522"/>
    <cellStyle name="Vírgula 10 2" xfId="1523"/>
    <cellStyle name="Vírgula 10 2 2 4" xfId="1524"/>
    <cellStyle name="Vírgula 10 2 3" xfId="1525"/>
    <cellStyle name="Vírgula 10 2 3 2 2" xfId="1526"/>
    <cellStyle name="Vírgula 10 2 3 2 3" xfId="1527"/>
    <cellStyle name="Vírgula 10 2 3 3" xfId="1528"/>
    <cellStyle name="Vírgula 10 2 3 4" xfId="1529"/>
    <cellStyle name="Vírgula 7 5 5 2" xfId="1530"/>
    <cellStyle name="Vírgula 10 2 4" xfId="1531"/>
    <cellStyle name="Vírgula 10 2 4 2" xfId="1532"/>
    <cellStyle name="Vírgula 8 2 2 2" xfId="1533"/>
    <cellStyle name="Vírgula 10 2 4 3" xfId="1534"/>
    <cellStyle name="Vírgula 7 5 5 3" xfId="1535"/>
    <cellStyle name="Vírgula 10 2 5" xfId="1536"/>
    <cellStyle name="Vírgula 10 2 5 2" xfId="1537"/>
    <cellStyle name="Vírgula 8 2 3 2" xfId="1538"/>
    <cellStyle name="Vírgula 10 2 5 3" xfId="1539"/>
    <cellStyle name="Vírgula 10 2 6 2" xfId="1540"/>
    <cellStyle name="Vírgula 8 2 4 2" xfId="1541"/>
    <cellStyle name="Vírgula 10 2 6 3" xfId="1542"/>
    <cellStyle name="Vírgula 10 2 8" xfId="1543"/>
    <cellStyle name="Vírgula 11" xfId="1544"/>
    <cellStyle name="Vírgula 11 2" xfId="1545"/>
    <cellStyle name="Vírgula 13 2" xfId="1546"/>
    <cellStyle name="Vírgula 14 2" xfId="1547"/>
    <cellStyle name="Vírgula 2" xfId="1548"/>
    <cellStyle name="Vírgula 2 2" xfId="1549"/>
    <cellStyle name="Vírgula 2 3" xfId="1550"/>
    <cellStyle name="Vírgula 2 3 2" xfId="1551"/>
    <cellStyle name="Vírgula 2 5" xfId="1552"/>
    <cellStyle name="Vírgula 2 6" xfId="1553"/>
    <cellStyle name="Vírgula 2 7" xfId="1554"/>
    <cellStyle name="Vírgula 3" xfId="1555"/>
    <cellStyle name="Vírgula 3 2" xfId="1556"/>
    <cellStyle name="Vírgula 3 2 2" xfId="1557"/>
    <cellStyle name="Vírgula 3 2 2 2" xfId="1558"/>
    <cellStyle name="Vírgula 3 3" xfId="1559"/>
    <cellStyle name="Vírgula 3 3 2" xfId="1560"/>
    <cellStyle name="Vírgula 3 4" xfId="1561"/>
    <cellStyle name="Vírgula 4" xfId="1562"/>
    <cellStyle name="Vírgula 5" xfId="1563"/>
    <cellStyle name="Vírgula 5 2" xfId="1564"/>
    <cellStyle name="Vírgula 5 2 2 2" xfId="1565"/>
    <cellStyle name="Vírgula 5 3" xfId="1566"/>
    <cellStyle name="Vírgula 7 2 2 5" xfId="1567"/>
    <cellStyle name="Vírgula 6 2" xfId="1568"/>
    <cellStyle name="Vírgula 6 2 2" xfId="1569"/>
    <cellStyle name="Vírgula 6 2 2 2" xfId="1570"/>
    <cellStyle name="Vírgula 6 2 3" xfId="1571"/>
    <cellStyle name="Vírgula 6 2 4" xfId="1572"/>
    <cellStyle name="Vírgula 6 3" xfId="1573"/>
    <cellStyle name="Vírgula 6 3 2" xfId="1574"/>
    <cellStyle name="Vírgula 6 3 2 2" xfId="1575"/>
    <cellStyle name="Vírgula 6 3 3" xfId="1576"/>
    <cellStyle name="Vírgula 6 3 4" xfId="1577"/>
    <cellStyle name="Vírgula 6 4" xfId="1578"/>
    <cellStyle name="Vírgula 6 4 2" xfId="1579"/>
    <cellStyle name="Vírgula 6 5" xfId="1580"/>
    <cellStyle name="Vírgula 6 6" xfId="1581"/>
    <cellStyle name="Vírgula 7" xfId="1582"/>
    <cellStyle name="Vírgula 7 10" xfId="1583"/>
    <cellStyle name="Vírgula 7 11" xfId="1584"/>
    <cellStyle name="Vírgula 7 2" xfId="1585"/>
    <cellStyle name="Vírgula 7 2 2" xfId="1586"/>
    <cellStyle name="Vírgula 7 2 2 2" xfId="1587"/>
    <cellStyle name="Vírgula 7 2 2 2 2" xfId="1588"/>
    <cellStyle name="Vírgula 7 2 2 3" xfId="1589"/>
    <cellStyle name="Vírgula 7 2 2 3 2" xfId="1590"/>
    <cellStyle name="Vírgula 7 2 2 4" xfId="1591"/>
    <cellStyle name="Vírgula 7 2 3" xfId="1592"/>
    <cellStyle name="Vírgula 7 2 3 2" xfId="1593"/>
    <cellStyle name="Vírgula 7 2 3 2 3" xfId="1594"/>
    <cellStyle name="Vírgula 7 2 3 3" xfId="1595"/>
    <cellStyle name="Vírgula 7 2 3 4" xfId="1596"/>
    <cellStyle name="Vírgula 7 2 4" xfId="1597"/>
    <cellStyle name="Vírgula 7 2 4 2" xfId="1598"/>
    <cellStyle name="Vírgula 7 2 4 3" xfId="1599"/>
    <cellStyle name="Vírgula 7 2 5" xfId="1600"/>
    <cellStyle name="Vírgula 7 2 5 2" xfId="1601"/>
    <cellStyle name="Vírgula 7 2 5 3" xfId="1602"/>
    <cellStyle name="Vírgula 7 2 6" xfId="1603"/>
    <cellStyle name="Vírgula 7 2 6 2" xfId="1604"/>
    <cellStyle name="Vírgula 7 2 6 3" xfId="1605"/>
    <cellStyle name="Vírgula 7 2 7" xfId="1606"/>
    <cellStyle name="Vírgula 7 2 8" xfId="1607"/>
    <cellStyle name="Vírgula 7 3" xfId="1608"/>
    <cellStyle name="Vírgula 7 3 2" xfId="1609"/>
    <cellStyle name="Vírgula 7 3 2 2" xfId="1610"/>
    <cellStyle name="Vírgula 7 3 2 2 2" xfId="1611"/>
    <cellStyle name="Vírgula 7 3 2 2 3" xfId="1612"/>
    <cellStyle name="Vírgula 7 3 2 3" xfId="1613"/>
    <cellStyle name="Vírgula 7 3 2 3 2" xfId="1614"/>
    <cellStyle name="Vírgula 7 3 2 3 3" xfId="1615"/>
    <cellStyle name="Vírgula 7 3 2 4" xfId="1616"/>
    <cellStyle name="Vírgula 7 3 2 5" xfId="1617"/>
    <cellStyle name="Vírgula 7 3 3" xfId="1618"/>
    <cellStyle name="Vírgula 7 3 3 2" xfId="1619"/>
    <cellStyle name="Vírgula 7 3 3 2 3" xfId="1620"/>
    <cellStyle name="Vírgula 7 3 3 3" xfId="1621"/>
    <cellStyle name="Vírgula 7 3 3 4" xfId="1622"/>
    <cellStyle name="Vírgula 7 3 4" xfId="1623"/>
    <cellStyle name="Vírgula 7 3 4 2" xfId="1624"/>
    <cellStyle name="Vírgula 7 3 4 3" xfId="1625"/>
    <cellStyle name="Vírgula 7 3 5" xfId="1626"/>
    <cellStyle name="Vírgula 7 3 5 2" xfId="1627"/>
    <cellStyle name="Vírgula 7 3 5 3" xfId="1628"/>
    <cellStyle name="Vírgula 7 3 6" xfId="1629"/>
    <cellStyle name="Vírgula 7 3 6 2" xfId="1630"/>
    <cellStyle name="Vírgula 7 3 6 3" xfId="1631"/>
    <cellStyle name="Vírgula 7 3 7" xfId="1632"/>
    <cellStyle name="Vírgula 7 3 8" xfId="1633"/>
    <cellStyle name="Vírgula 7 4 2" xfId="1634"/>
    <cellStyle name="Vírgula 7 4 2 2" xfId="1635"/>
    <cellStyle name="Vírgula 7 4 2 2 2" xfId="1636"/>
    <cellStyle name="Vírgula 7 4 2 2 2 2" xfId="1637"/>
    <cellStyle name="Vírgula 7 4 2 2 3" xfId="1638"/>
    <cellStyle name="Vírgula 7 4 2 2 3 2" xfId="1639"/>
    <cellStyle name="Vírgula 7 4 2 2 3 3" xfId="1640"/>
    <cellStyle name="Vírgula 7 4 2 2 4" xfId="1641"/>
    <cellStyle name="Vírgula 7 4 2 2 5" xfId="1642"/>
    <cellStyle name="Vírgula 7 4 2 3" xfId="1643"/>
    <cellStyle name="Vírgula 7 4 2 3 2" xfId="1644"/>
    <cellStyle name="Vírgula 7 4 2 3 3" xfId="1645"/>
    <cellStyle name="Vírgula 7 4 2 4" xfId="1646"/>
    <cellStyle name="Vírgula 7 4 2 4 3" xfId="1647"/>
    <cellStyle name="Vírgula 7 4 2 5" xfId="1648"/>
    <cellStyle name="Vírgula 7 4 2 5 2" xfId="1649"/>
    <cellStyle name="Vírgula 7 4 2 5 3" xfId="1650"/>
    <cellStyle name="Vírgula 7 4 2 6" xfId="1651"/>
    <cellStyle name="Vírgula 7 4 2 7" xfId="1652"/>
    <cellStyle name="Vírgula 7 4 3" xfId="1653"/>
    <cellStyle name="Vírgula 7 4 3 2" xfId="1654"/>
    <cellStyle name="Vírgula 7 4 3 2 2" xfId="1655"/>
    <cellStyle name="Vírgula 7 4 3 2 3" xfId="1656"/>
    <cellStyle name="Vírgula 7 4 3 3" xfId="1657"/>
    <cellStyle name="Vírgula 7 4 3 4" xfId="1658"/>
    <cellStyle name="Vírgula 7 4 4" xfId="1659"/>
    <cellStyle name="Vírgula 7 4 5" xfId="1660"/>
    <cellStyle name="Vírgula 7 4 6" xfId="1661"/>
    <cellStyle name="Vírgula 7 4 7" xfId="1662"/>
    <cellStyle name="Vírgula 7 4 8" xfId="1663"/>
    <cellStyle name="Vírgula 7 5" xfId="1664"/>
    <cellStyle name="Vírgula 7 5 2" xfId="1665"/>
    <cellStyle name="Vírgula 7 5 2 2" xfId="1666"/>
    <cellStyle name="Vírgula 7 5 2 2 2" xfId="1667"/>
    <cellStyle name="Vírgula 7 5 2 2 3" xfId="1668"/>
    <cellStyle name="Vírgula 7 5 2 3" xfId="1669"/>
    <cellStyle name="Vírgula 7 5 2 4" xfId="1670"/>
    <cellStyle name="Vírgula 7 5 3" xfId="1671"/>
    <cellStyle name="Vírgula 7 5 3 3" xfId="1672"/>
    <cellStyle name="Vírgula 7 5 4" xfId="1673"/>
    <cellStyle name="Vírgula 7 5 4 2" xfId="1674"/>
    <cellStyle name="Vírgula 7 5 4 3" xfId="1675"/>
    <cellStyle name="Vírgula 7 5 5" xfId="1676"/>
    <cellStyle name="Vírgula 7 5 6" xfId="1677"/>
    <cellStyle name="Vírgula 7 5 7" xfId="1678"/>
    <cellStyle name="Vírgula 7 6" xfId="1679"/>
    <cellStyle name="Vírgula 7 6 2 2" xfId="1680"/>
    <cellStyle name="Vírgula 7 6 2 3" xfId="1681"/>
    <cellStyle name="Vírgula 7 7" xfId="1682"/>
    <cellStyle name="Vírgula 7 8" xfId="1683"/>
    <cellStyle name="Vírgula 8 4 2 3" xfId="1684"/>
    <cellStyle name="Vírgula 7 8 2" xfId="1685"/>
    <cellStyle name="Vírgula 7 9" xfId="1686"/>
    <cellStyle name="Vírgula 8 4 3 3" xfId="1687"/>
    <cellStyle name="Vírgula 7 9 2" xfId="1688"/>
    <cellStyle name="Vírgula 8" xfId="1689"/>
    <cellStyle name="Vírgula 8 10" xfId="1690"/>
    <cellStyle name="Vírgula 8 2" xfId="1691"/>
    <cellStyle name="Vírgula 8 2 2" xfId="1692"/>
    <cellStyle name="Vírgula 8 2 2 2 2" xfId="1693"/>
    <cellStyle name="Vírgula 8 2 2 2 3" xfId="1694"/>
    <cellStyle name="Vírgula 8 2 2 3" xfId="1695"/>
    <cellStyle name="Vírgula 8 2 2 3 2" xfId="1696"/>
    <cellStyle name="Vírgula 8 2 2 3 3" xfId="1697"/>
    <cellStyle name="Vírgula 8 2 2 4" xfId="1698"/>
    <cellStyle name="Vírgula 8 2 2 5" xfId="1699"/>
    <cellStyle name="Vírgula 8 2 3" xfId="1700"/>
    <cellStyle name="Vírgula 8 2 3 2 2" xfId="1701"/>
    <cellStyle name="Vírgula 8 2 3 2 3" xfId="1702"/>
    <cellStyle name="Vírgula 8 2 3 3" xfId="1703"/>
    <cellStyle name="Vírgula 8 2 3 4" xfId="1704"/>
    <cellStyle name="Vírgula 8 2 4" xfId="1705"/>
    <cellStyle name="Vírgula 8 2 4 3" xfId="1706"/>
    <cellStyle name="Vírgula 8 2 5" xfId="1707"/>
    <cellStyle name="Vírgula 8 2 5 2" xfId="1708"/>
    <cellStyle name="Vírgula 8 2 5 3" xfId="1709"/>
    <cellStyle name="Vírgula 8 2 6" xfId="1710"/>
    <cellStyle name="Vírgula 8 2 7" xfId="1711"/>
    <cellStyle name="Vírgula 8 2 8" xfId="1712"/>
    <cellStyle name="Vírgula 8 3" xfId="1713"/>
    <cellStyle name="Vírgula 8 3 2" xfId="1714"/>
    <cellStyle name="Vírgula 8 3 2 2 2" xfId="1715"/>
    <cellStyle name="Vírgula 8 3 2 2 3" xfId="1716"/>
    <cellStyle name="Vírgula 8 3 2 3" xfId="1717"/>
    <cellStyle name="Vírgula 8 3 2 3 3" xfId="1718"/>
    <cellStyle name="Vírgula 8 3 3" xfId="1719"/>
    <cellStyle name="Vírgula 8 3 3 2 2" xfId="1720"/>
    <cellStyle name="Vírgula 8 3 3 2 3" xfId="1721"/>
    <cellStyle name="Vírgula 8 3 3 3" xfId="1722"/>
    <cellStyle name="Vírgula 8 3 4" xfId="1723"/>
    <cellStyle name="Vírgula 8 3 4 3" xfId="1724"/>
    <cellStyle name="Vírgula 8 3 5" xfId="1725"/>
    <cellStyle name="Vírgula 8 3 5 2" xfId="1726"/>
    <cellStyle name="Vírgula 8 3 5 3" xfId="1727"/>
    <cellStyle name="Vírgula 8 3 6" xfId="1728"/>
    <cellStyle name="Vírgula 8 3 6 2" xfId="1729"/>
    <cellStyle name="Vírgula 8 3 6 3" xfId="1730"/>
    <cellStyle name="Vírgula 8 3 7" xfId="1731"/>
    <cellStyle name="Vírgula 8 3 8" xfId="1732"/>
    <cellStyle name="Vírgula 8 4" xfId="1733"/>
    <cellStyle name="Vírgula 8 4 2" xfId="1734"/>
    <cellStyle name="Vírgula 8 4 4" xfId="1735"/>
    <cellStyle name="Vírgula 8 4 5" xfId="1736"/>
    <cellStyle name="Vírgula 8 5" xfId="1737"/>
    <cellStyle name="Vírgula 8 5 2" xfId="1738"/>
    <cellStyle name="Vírgula 8 5 2 2" xfId="1739"/>
    <cellStyle name="Vírgula 8 8 2" xfId="1740"/>
    <cellStyle name="Vírgula 8 5 2 3" xfId="1741"/>
    <cellStyle name="Vírgula 8 5 3" xfId="1742"/>
    <cellStyle name="Vírgula 8 5 4" xfId="1743"/>
    <cellStyle name="Vírgula 8 6" xfId="1744"/>
    <cellStyle name="Vírgula 8 6 2" xfId="1745"/>
    <cellStyle name="Vírgula 8 7" xfId="1746"/>
    <cellStyle name="Vírgula 8 7 2" xfId="1747"/>
    <cellStyle name="Vírgula 8 7 3" xfId="1748"/>
    <cellStyle name="Vírgula 8 8" xfId="1749"/>
    <cellStyle name="Vírgula 8 8 3" xfId="1750"/>
    <cellStyle name="Vírgula 8 9" xfId="1751"/>
    <cellStyle name="Vírgula 9" xfId="1752"/>
    <cellStyle name="Normal 4 5 2" xfId="1753"/>
    <cellStyle name="Vírgula 13 3" xfId="1754"/>
    <cellStyle name="Moeda 4 3" xfId="1755"/>
    <cellStyle name="Normal 4 5 3" xfId="1756"/>
    <cellStyle name="_x000d_&#10;JournalTemplate=C:\COMFO\CTALK\JOURSTD.TPL_x000d_&#10;LbStateAddress=3 3 0 251 1 89 2 311_x000d_&#10;LbStateJou 2" xfId="1757"/>
    <cellStyle name="0,0_x000d_&#10;NA_x000d_&#10; 2 2" xfId="1758"/>
    <cellStyle name="0,0_x000d_&#10;NA_x000d_&#10; 3" xfId="1759"/>
    <cellStyle name="20% - Ênfase1 100 2" xfId="1760"/>
    <cellStyle name="60% - Ênfase6 37 2" xfId="1761"/>
    <cellStyle name="Comma 2 2" xfId="1762"/>
    <cellStyle name="Comma0 2" xfId="1763"/>
    <cellStyle name="CORES 2" xfId="1764"/>
    <cellStyle name="Currency 2 2" xfId="1765"/>
    <cellStyle name="Currency0 2" xfId="1766"/>
    <cellStyle name="Data 2" xfId="1767"/>
    <cellStyle name="Date 2" xfId="1768"/>
    <cellStyle name="Excel Built-in Excel Built-in Excel Built-in Excel Built-in Excel Built-in Excel Built-in Excel Built-in Excel Built-in Separador de milhares 4 2" xfId="1769"/>
    <cellStyle name="Excel Built-in Excel Built-in Excel Built-in Excel Built-in Excel Built-in Excel Built-in Excel Built-in Separador de milhares 4 2" xfId="1770"/>
    <cellStyle name="Excel Built-in Normal 1 2" xfId="1771"/>
    <cellStyle name="Fixed 2" xfId="1772"/>
    <cellStyle name="Fixo 2" xfId="1773"/>
    <cellStyle name="Followed Hyperlink 2" xfId="1774"/>
    <cellStyle name="Heading 1 2" xfId="1775"/>
    <cellStyle name="Heading 2 2" xfId="1776"/>
    <cellStyle name="Indefinido 2" xfId="1777"/>
    <cellStyle name="Moeda 2 2 2" xfId="1778"/>
    <cellStyle name="Moeda 2 3 2" xfId="1779"/>
    <cellStyle name="Moeda 2 5" xfId="1780"/>
    <cellStyle name="Moeda 3 2" xfId="1781"/>
    <cellStyle name="Moeda 5" xfId="1782"/>
    <cellStyle name="Normal - Style1 2" xfId="1783"/>
    <cellStyle name="Normal 106" xfId="1784"/>
    <cellStyle name="Normal 107" xfId="1785"/>
    <cellStyle name="Normal 3 3 2" xfId="1786"/>
    <cellStyle name="Normal 3 5" xfId="1787"/>
    <cellStyle name="Percentual 2" xfId="1788"/>
    <cellStyle name="Ponto 2" xfId="1789"/>
    <cellStyle name="Sep. milhar [0] 2" xfId="1790"/>
    <cellStyle name="Separador de m 2" xfId="1791"/>
    <cellStyle name="Separador de milhares 2 2 6" xfId="1792"/>
    <cellStyle name="Separador de milhares 2 7" xfId="1793"/>
    <cellStyle name="Separador de milhares 3 2 2 2" xfId="1794"/>
    <cellStyle name="Separador de milhares 3 2 3" xfId="1795"/>
    <cellStyle name="Separador de milhares 3 3" xfId="1796"/>
    <cellStyle name="Separador de milhares 4 2" xfId="1797"/>
    <cellStyle name="Separador de milhares 5 2 2" xfId="1798"/>
    <cellStyle name="Separador de milhares 5 3" xfId="1799"/>
    <cellStyle name="Título 5 2" xfId="1800"/>
    <cellStyle name="Titulo1 2" xfId="1801"/>
    <cellStyle name="Titulo2 2" xfId="1802"/>
    <cellStyle name="Vírgula 15" xfId="1803"/>
    <cellStyle name="Normal 108" xfId="1804"/>
  </cellStyles>
  <dxfs count="42">
    <dxf>
      <font>
        <b/>
        <i val="0"/>
        <color indexed="8"/>
        <condense val="0"/>
        <extend val="0"/>
      </font>
      <fill>
        <patternFill>
          <bgColor indexed="22"/>
        </patternFill>
      </fill>
      <border>
        <left style="thin"/>
        <right style="thin"/>
        <top style="thin"/>
        <bottom style="thin"/>
      </border>
    </dxf>
    <dxf>
      <font>
        <b/>
        <i val="0"/>
        <color indexed="10"/>
        <condense val="0"/>
        <extend val="0"/>
      </font>
      <fill>
        <patternFill>
          <bgColor indexed="44"/>
        </patternFill>
      </fill>
      <border>
        <left style="thin"/>
        <right style="thin"/>
        <top style="thin"/>
        <bottom style="thin"/>
      </border>
    </dxf>
    <dxf>
      <font>
        <b/>
        <i val="0"/>
        <condense val="0"/>
        <extend val="0"/>
      </font>
      <fill>
        <patternFill>
          <bgColor indexed="22"/>
        </patternFill>
      </fill>
      <border>
        <left style="thin"/>
        <right style="thin"/>
        <top style="thin"/>
        <bottom style="thin"/>
      </border>
    </dxf>
    <dxf>
      <font>
        <b/>
        <i val="0"/>
        <color indexed="8"/>
        <condense val="0"/>
        <extend val="0"/>
      </font>
      <fill>
        <patternFill>
          <bgColor indexed="22"/>
        </patternFill>
      </fill>
      <border>
        <left style="thin"/>
        <right style="thin"/>
        <top style="thin"/>
        <bottom style="thin"/>
      </border>
    </dxf>
    <dxf>
      <font>
        <b/>
        <i val="0"/>
        <color indexed="10"/>
        <condense val="0"/>
        <extend val="0"/>
      </font>
      <fill>
        <patternFill>
          <bgColor indexed="44"/>
        </patternFill>
      </fill>
      <border>
        <left style="thin"/>
        <right style="thin"/>
        <top style="thin"/>
        <bottom style="thin"/>
      </border>
    </dxf>
    <dxf>
      <font>
        <b/>
        <i val="0"/>
        <condense val="0"/>
        <extend val="0"/>
      </font>
      <fill>
        <patternFill>
          <bgColor indexed="22"/>
        </patternFill>
      </fill>
      <border>
        <left style="thin"/>
        <right style="thin"/>
        <top style="thin"/>
        <bottom style="thin"/>
      </border>
    </dxf>
    <dxf>
      <font>
        <b/>
        <i val="0"/>
        <color indexed="8"/>
        <condense val="0"/>
        <extend val="0"/>
      </font>
      <fill>
        <patternFill>
          <bgColor indexed="22"/>
        </patternFill>
      </fill>
      <border>
        <left style="thin"/>
        <right style="thin"/>
        <top style="thin"/>
        <bottom style="thin"/>
      </border>
    </dxf>
    <dxf>
      <font>
        <b/>
        <i val="0"/>
        <color indexed="10"/>
        <condense val="0"/>
        <extend val="0"/>
      </font>
      <fill>
        <patternFill>
          <bgColor indexed="44"/>
        </patternFill>
      </fill>
      <border>
        <left style="thin"/>
        <right style="thin"/>
        <top style="thin"/>
        <bottom style="thin"/>
      </border>
    </dxf>
    <dxf>
      <font>
        <b/>
        <i val="0"/>
        <condense val="0"/>
        <extend val="0"/>
      </font>
      <fill>
        <patternFill>
          <bgColor indexed="22"/>
        </patternFill>
      </fill>
      <border>
        <left style="thin"/>
        <right style="thin"/>
        <top style="thin"/>
        <bottom style="thin"/>
      </border>
    </dxf>
    <dxf>
      <font>
        <b/>
        <i val="0"/>
        <color indexed="8"/>
      </font>
      <fill>
        <patternFill patternType="solid">
          <bgColor indexed="22"/>
        </patternFill>
      </fill>
      <border>
        <left style="thin"/>
        <right style="thin"/>
        <top style="thin"/>
        <bottom style="thin"/>
      </border>
    </dxf>
    <dxf>
      <font>
        <b/>
        <i val="0"/>
        <color indexed="10"/>
      </font>
      <fill>
        <patternFill patternType="solid">
          <bgColor indexed="44"/>
        </patternFill>
      </fill>
      <border>
        <left style="thin"/>
        <right style="thin"/>
        <top style="thin"/>
        <bottom style="thin"/>
      </border>
    </dxf>
    <dxf>
      <font>
        <b/>
        <i val="0"/>
      </font>
      <fill>
        <patternFill patternType="solid">
          <bgColor indexed="22"/>
        </patternFill>
      </fill>
      <border>
        <left style="thin"/>
        <right style="thin"/>
        <top style="thin"/>
        <bottom style="thin"/>
      </border>
    </dxf>
    <dxf>
      <font>
        <b/>
        <i val="0"/>
        <color indexed="8"/>
        <condense val="0"/>
        <extend val="0"/>
      </font>
      <fill>
        <patternFill>
          <bgColor indexed="22"/>
        </patternFill>
      </fill>
      <border>
        <left style="thin"/>
        <right style="thin"/>
        <top style="thin"/>
        <bottom style="thin"/>
      </border>
    </dxf>
    <dxf>
      <font>
        <b/>
        <i val="0"/>
        <color indexed="10"/>
        <condense val="0"/>
        <extend val="0"/>
      </font>
      <fill>
        <patternFill>
          <bgColor indexed="44"/>
        </patternFill>
      </fill>
      <border>
        <left style="thin"/>
        <right style="thin"/>
        <top style="thin"/>
        <bottom style="thin"/>
      </border>
    </dxf>
    <dxf>
      <font>
        <b/>
        <i val="0"/>
        <condense val="0"/>
        <extend val="0"/>
      </font>
      <fill>
        <patternFill>
          <bgColor indexed="22"/>
        </patternFill>
      </fill>
      <border>
        <left style="thin"/>
        <right style="thin"/>
        <top style="thin"/>
        <bottom style="thin"/>
      </border>
    </dxf>
    <dxf>
      <font>
        <b/>
        <i val="0"/>
        <color indexed="8"/>
        <condense val="0"/>
        <extend val="0"/>
      </font>
      <fill>
        <patternFill>
          <bgColor indexed="22"/>
        </patternFill>
      </fill>
      <border>
        <left style="thin"/>
        <right style="thin"/>
        <top style="thin"/>
        <bottom style="thin"/>
      </border>
    </dxf>
    <dxf>
      <font>
        <b/>
        <i val="0"/>
        <color indexed="10"/>
        <condense val="0"/>
        <extend val="0"/>
      </font>
      <fill>
        <patternFill>
          <bgColor indexed="44"/>
        </patternFill>
      </fill>
      <border>
        <left style="thin"/>
        <right style="thin"/>
        <top style="thin"/>
        <bottom style="thin"/>
      </border>
    </dxf>
    <dxf>
      <font>
        <b/>
        <i val="0"/>
        <condense val="0"/>
        <extend val="0"/>
      </font>
      <fill>
        <patternFill>
          <bgColor indexed="22"/>
        </patternFill>
      </fill>
      <border>
        <left style="thin"/>
        <right style="thin"/>
        <top style="thin"/>
        <bottom style="thin"/>
      </border>
    </dxf>
    <dxf>
      <font>
        <b/>
        <i val="0"/>
        <color indexed="8"/>
        <condense val="0"/>
        <extend val="0"/>
      </font>
      <fill>
        <patternFill>
          <bgColor indexed="22"/>
        </patternFill>
      </fill>
      <border>
        <left style="thin"/>
        <right style="thin"/>
        <top style="thin"/>
        <bottom style="thin"/>
      </border>
    </dxf>
    <dxf>
      <font>
        <b/>
        <i val="0"/>
        <color indexed="10"/>
        <condense val="0"/>
        <extend val="0"/>
      </font>
      <fill>
        <patternFill>
          <bgColor indexed="44"/>
        </patternFill>
      </fill>
      <border>
        <left style="thin"/>
        <right style="thin"/>
        <top style="thin"/>
        <bottom style="thin"/>
      </border>
    </dxf>
    <dxf>
      <font>
        <b/>
        <i val="0"/>
        <condense val="0"/>
        <extend val="0"/>
      </font>
      <fill>
        <patternFill>
          <bgColor indexed="22"/>
        </patternFill>
      </fill>
      <border>
        <left style="thin"/>
        <right style="thin"/>
        <top style="thin"/>
        <bottom style="thin"/>
      </border>
    </dxf>
    <dxf>
      <font>
        <b/>
        <i val="0"/>
        <color indexed="8"/>
        <condense val="0"/>
        <extend val="0"/>
      </font>
      <fill>
        <patternFill>
          <bgColor indexed="22"/>
        </patternFill>
      </fill>
      <border>
        <left style="thin"/>
        <right style="thin"/>
        <top style="thin"/>
        <bottom style="thin"/>
      </border>
    </dxf>
    <dxf>
      <font>
        <b/>
        <i val="0"/>
        <color indexed="10"/>
        <condense val="0"/>
        <extend val="0"/>
      </font>
      <fill>
        <patternFill>
          <bgColor indexed="44"/>
        </patternFill>
      </fill>
      <border>
        <left style="thin"/>
        <right style="thin"/>
        <top style="thin"/>
        <bottom style="thin"/>
      </border>
    </dxf>
    <dxf>
      <font>
        <b/>
        <i val="0"/>
        <condense val="0"/>
        <extend val="0"/>
      </font>
      <fill>
        <patternFill>
          <bgColor indexed="22"/>
        </patternFill>
      </fill>
      <border>
        <left style="thin"/>
        <right style="thin"/>
        <top style="thin"/>
        <bottom style="thin"/>
      </border>
    </dxf>
    <dxf>
      <font>
        <b/>
        <i val="0"/>
        <color indexed="8"/>
      </font>
      <fill>
        <patternFill patternType="solid">
          <bgColor indexed="22"/>
        </patternFill>
      </fill>
      <border>
        <left style="thin"/>
        <right style="thin"/>
        <top style="thin"/>
        <bottom style="thin"/>
      </border>
    </dxf>
    <dxf>
      <font>
        <b/>
        <i val="0"/>
        <color indexed="10"/>
      </font>
      <fill>
        <patternFill patternType="solid">
          <bgColor indexed="44"/>
        </patternFill>
      </fill>
      <border>
        <left style="thin"/>
        <right style="thin"/>
        <top style="thin"/>
        <bottom style="thin"/>
      </border>
    </dxf>
    <dxf>
      <font>
        <b/>
        <i val="0"/>
      </font>
      <fill>
        <patternFill patternType="solid">
          <bgColor indexed="22"/>
        </patternFill>
      </fill>
      <border>
        <left style="thin"/>
        <right style="thin"/>
        <top style="thin"/>
        <bottom style="thin"/>
      </border>
    </dxf>
    <dxf>
      <font>
        <b/>
        <i val="0"/>
        <color indexed="8"/>
      </font>
      <fill>
        <patternFill patternType="solid">
          <bgColor indexed="22"/>
        </patternFill>
      </fill>
      <border>
        <left style="thin"/>
        <right style="thin"/>
        <top style="thin"/>
        <bottom style="thin"/>
      </border>
    </dxf>
    <dxf>
      <font>
        <b/>
        <i val="0"/>
        <color indexed="10"/>
      </font>
      <fill>
        <patternFill patternType="solid">
          <bgColor indexed="44"/>
        </patternFill>
      </fill>
      <border>
        <left style="thin"/>
        <right style="thin"/>
        <top style="thin"/>
        <bottom style="thin"/>
      </border>
    </dxf>
    <dxf>
      <font>
        <b/>
        <i val="0"/>
      </font>
      <fill>
        <patternFill patternType="solid">
          <bgColor indexed="22"/>
        </patternFill>
      </fill>
      <border>
        <left style="thin"/>
        <right style="thin"/>
        <top style="thin"/>
        <bottom style="thin"/>
      </border>
    </dxf>
    <dxf>
      <font>
        <b/>
        <i val="0"/>
        <color indexed="8"/>
      </font>
      <fill>
        <patternFill patternType="solid">
          <bgColor indexed="22"/>
        </patternFill>
      </fill>
      <border>
        <left style="thin"/>
        <right style="thin"/>
        <top style="thin"/>
        <bottom style="thin"/>
      </border>
    </dxf>
    <dxf>
      <font>
        <b/>
        <i val="0"/>
        <color indexed="10"/>
      </font>
      <fill>
        <patternFill patternType="solid">
          <bgColor indexed="44"/>
        </patternFill>
      </fill>
      <border>
        <left style="thin"/>
        <right style="thin"/>
        <top style="thin"/>
        <bottom style="thin"/>
      </border>
    </dxf>
    <dxf>
      <font>
        <b/>
        <i val="0"/>
      </font>
      <fill>
        <patternFill patternType="solid">
          <bgColor indexed="22"/>
        </patternFill>
      </fill>
      <border>
        <left style="thin"/>
        <right style="thin"/>
        <top style="thin"/>
        <bottom style="thin"/>
      </border>
    </dxf>
    <dxf>
      <font>
        <b/>
        <i val="0"/>
        <color indexed="8"/>
      </font>
      <fill>
        <patternFill patternType="solid">
          <bgColor indexed="22"/>
        </patternFill>
      </fill>
      <border>
        <left style="thin"/>
        <right style="thin"/>
        <top style="thin"/>
        <bottom style="thin"/>
      </border>
    </dxf>
    <dxf>
      <font>
        <b/>
        <i val="0"/>
        <color indexed="10"/>
      </font>
      <fill>
        <patternFill patternType="solid">
          <bgColor indexed="44"/>
        </patternFill>
      </fill>
      <border>
        <left style="thin"/>
        <right style="thin"/>
        <top style="thin"/>
        <bottom style="thin"/>
      </border>
    </dxf>
    <dxf>
      <font>
        <b/>
        <i val="0"/>
      </font>
      <fill>
        <patternFill patternType="solid">
          <bgColor indexed="22"/>
        </patternFill>
      </fill>
      <border>
        <left style="thin"/>
        <right style="thin"/>
        <top style="thin"/>
        <bottom style="thin"/>
      </border>
    </dxf>
    <dxf>
      <font>
        <b/>
        <i val="0"/>
        <color indexed="8"/>
      </font>
      <fill>
        <patternFill patternType="solid">
          <bgColor indexed="22"/>
        </patternFill>
      </fill>
      <border>
        <left style="thin"/>
        <right style="thin"/>
        <top style="thin"/>
        <bottom style="thin"/>
      </border>
    </dxf>
    <dxf>
      <font>
        <b/>
        <i val="0"/>
        <color indexed="10"/>
      </font>
      <fill>
        <patternFill patternType="solid">
          <bgColor indexed="44"/>
        </patternFill>
      </fill>
      <border>
        <left style="thin"/>
        <right style="thin"/>
        <top style="thin"/>
        <bottom style="thin"/>
      </border>
    </dxf>
    <dxf>
      <font>
        <b/>
        <i val="0"/>
      </font>
      <fill>
        <patternFill patternType="solid">
          <bgColor indexed="22"/>
        </patternFill>
      </fill>
      <border>
        <left style="thin"/>
        <right style="thin"/>
        <top style="thin"/>
        <bottom style="thin"/>
      </border>
    </dxf>
    <dxf>
      <font>
        <b/>
        <i val="0"/>
        <color indexed="8"/>
      </font>
      <fill>
        <patternFill patternType="solid">
          <bgColor indexed="22"/>
        </patternFill>
      </fill>
      <border>
        <left style="thin"/>
        <right style="thin"/>
        <top style="thin"/>
        <bottom style="thin"/>
      </border>
    </dxf>
    <dxf>
      <font>
        <b/>
        <i val="0"/>
        <color indexed="10"/>
      </font>
      <fill>
        <patternFill patternType="solid">
          <bgColor indexed="44"/>
        </patternFill>
      </fill>
      <border>
        <left style="thin"/>
        <right style="thin"/>
        <top style="thin"/>
        <bottom style="thin"/>
      </border>
    </dxf>
    <dxf>
      <font>
        <b/>
        <i val="0"/>
      </font>
      <fill>
        <patternFill patternType="solid">
          <bgColor indexed="22"/>
        </patternFill>
      </fill>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1162050</xdr:colOff>
      <xdr:row>4</xdr:row>
      <xdr:rowOff>171450</xdr:rowOff>
    </xdr:to>
    <xdr:pic>
      <xdr:nvPicPr>
        <xdr:cNvPr id="6" name="Imagem 5"/>
        <xdr:cNvPicPr preferRelativeResize="1">
          <a:picLocks noChangeAspect="1"/>
        </xdr:cNvPicPr>
      </xdr:nvPicPr>
      <xdr:blipFill>
        <a:blip r:embed="rId1">
          <a:extLst>
            <a:ext uri="{28A0092B-C50C-407E-A947-70E740481C1C}">
              <a14:useLocalDpi xmlns:a14="http://schemas.microsoft.com/office/drawing/2010/main" val="0"/>
            </a:ext>
          </a:extLst>
        </a:blip>
        <a:srcRect t="17665" b="20504"/>
        <a:stretch>
          <a:fillRect/>
        </a:stretch>
      </xdr:blipFill>
      <xdr:spPr>
        <a:xfrm>
          <a:off x="0" y="9525"/>
          <a:ext cx="2914650" cy="9239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914650" cy="428625"/>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rcRect t="17665" b="20504"/>
        <a:stretch>
          <a:fillRect/>
        </a:stretch>
      </xdr:blipFill>
      <xdr:spPr bwMode="auto">
        <a:xfrm>
          <a:off x="0" y="0"/>
          <a:ext cx="2914650" cy="428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3</xdr:col>
      <xdr:colOff>381000</xdr:colOff>
      <xdr:row>1</xdr:row>
      <xdr:rowOff>171450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rcRect t="17665" b="20504"/>
        <a:stretch>
          <a:fillRect/>
        </a:stretch>
      </xdr:blipFill>
      <xdr:spPr bwMode="auto">
        <a:xfrm>
          <a:off x="0" y="76200"/>
          <a:ext cx="2209800" cy="2857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5</xdr:col>
      <xdr:colOff>676275</xdr:colOff>
      <xdr:row>2</xdr:row>
      <xdr:rowOff>133350</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rcRect t="17665" b="20504"/>
        <a:stretch>
          <a:fillRect/>
        </a:stretch>
      </xdr:blipFill>
      <xdr:spPr>
        <a:xfrm>
          <a:off x="0" y="28575"/>
          <a:ext cx="2895600" cy="4476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ubyo\Documents\Maia%20Melo%20Engenharia\-%20Modelos%20-\PLANILHA%20OR&#199;AMENTA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a&#231;a%20dos%20Grossos\Planilha%20Base\Pra&#231;a%20dos%20Gross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icon-planilha-orcamento-adjudicacao-engenha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efreshError="1">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O"/>
      <sheetName val="PLANILHA C DES"/>
      <sheetName val="MEMÓRIA DE CÁLCULO"/>
      <sheetName val="COMPOSIÇÃO C DES (2)"/>
      <sheetName val="BDI C DES."/>
      <sheetName val="CRONOG"/>
    </sheetNames>
    <sheetDataSet>
      <sheetData sheetId="0"/>
      <sheetData sheetId="1">
        <row r="16">
          <cell r="C16" t="str">
            <v>CP-I</v>
          </cell>
        </row>
      </sheetData>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dos da Licitação"/>
      <sheetName val="Orçamento"/>
    </sheetNames>
    <sheetDataSet>
      <sheetData sheetId="0"/>
      <sheetData sheetId="1">
        <row r="28">
          <cell r="C28" t="str">
            <v>REVESTIMENTO</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68"/>
  <sheetViews>
    <sheetView view="pageBreakPreview" zoomScaleSheetLayoutView="100" workbookViewId="0" topLeftCell="A1">
      <selection activeCell="C24" sqref="C24"/>
    </sheetView>
  </sheetViews>
  <sheetFormatPr defaultColWidth="9.140625" defaultRowHeight="15"/>
  <cols>
    <col min="1" max="1" width="8.57421875" style="146" customWidth="1"/>
    <col min="2" max="2" width="12.7109375" style="146" customWidth="1"/>
    <col min="3" max="3" width="63.00390625" style="0" customWidth="1"/>
    <col min="4" max="4" width="14.28125" style="199" customWidth="1"/>
    <col min="7" max="7" width="14.28125" style="0" customWidth="1"/>
  </cols>
  <sheetData>
    <row r="1" spans="1:4" s="138" customFormat="1" ht="15">
      <c r="A1" s="200" t="s">
        <v>0</v>
      </c>
      <c r="B1" s="406" t="s">
        <v>1</v>
      </c>
      <c r="C1" s="407"/>
      <c r="D1" s="201" t="s">
        <v>2</v>
      </c>
    </row>
    <row r="2" spans="1:7" s="198" customFormat="1" ht="15" customHeight="1">
      <c r="A2" s="202" t="s">
        <v>3</v>
      </c>
      <c r="B2" s="203" t="str">
        <f>'PLANILHA C DES'!D14</f>
        <v>INSTALAÇÃO DE OBRA</v>
      </c>
      <c r="C2" s="203"/>
      <c r="D2" s="204">
        <f>'PLANILHA C DES'!I14</f>
        <v>2862.72</v>
      </c>
      <c r="G2" s="205"/>
    </row>
    <row r="3" spans="1:7" s="198" customFormat="1" ht="15" customHeight="1">
      <c r="A3" s="202" t="s">
        <v>4</v>
      </c>
      <c r="B3" s="203" t="str">
        <f>'PLANILHA C DES'!D16</f>
        <v>DEMOLIÇÕES E RETIRADAS</v>
      </c>
      <c r="C3" s="203"/>
      <c r="D3" s="204">
        <f>'PLANILHA C DES'!I16</f>
        <v>12684.42</v>
      </c>
      <c r="G3" s="205"/>
    </row>
    <row r="4" spans="1:7" s="198" customFormat="1" ht="15" customHeight="1">
      <c r="A4" s="202" t="s">
        <v>5</v>
      </c>
      <c r="B4" s="203" t="str">
        <f>'PLANILHA C DES'!D21</f>
        <v>CARGA,TRANSPORTE E DESCARGA DE MATERIAL</v>
      </c>
      <c r="C4" s="203"/>
      <c r="D4" s="204">
        <f>'PLANILHA C DES'!I21</f>
        <v>527.02</v>
      </c>
      <c r="G4" s="205"/>
    </row>
    <row r="5" spans="1:7" s="198" customFormat="1" ht="15" customHeight="1">
      <c r="A5" s="202" t="s">
        <v>6</v>
      </c>
      <c r="B5" s="404" t="str">
        <f>'PLANILHA C DES'!D23</f>
        <v>PISOS</v>
      </c>
      <c r="C5" s="405"/>
      <c r="D5" s="204">
        <f>'PLANILHA C DES'!I23</f>
        <v>7118.23</v>
      </c>
      <c r="G5" s="205"/>
    </row>
    <row r="6" spans="1:7" s="198" customFormat="1" ht="15" customHeight="1">
      <c r="A6" s="202" t="s">
        <v>125</v>
      </c>
      <c r="B6" s="404" t="str">
        <f>'PLANILHA C DES'!D26</f>
        <v>COBERTA</v>
      </c>
      <c r="C6" s="405"/>
      <c r="D6" s="204">
        <f>'PLANILHA C DES'!I26</f>
        <v>75192.17</v>
      </c>
      <c r="G6" s="205"/>
    </row>
    <row r="7" spans="1:7" s="198" customFormat="1" ht="15" customHeight="1">
      <c r="A7" s="202" t="s">
        <v>129</v>
      </c>
      <c r="B7" s="348" t="str">
        <f>'PLANILHA C DES'!D29</f>
        <v>ESQUADRIAS</v>
      </c>
      <c r="C7" s="347"/>
      <c r="D7" s="204">
        <f>'PLANILHA C DES'!I29</f>
        <v>14153.01</v>
      </c>
      <c r="G7" s="205"/>
    </row>
    <row r="8" spans="1:7" s="198" customFormat="1" ht="15" customHeight="1">
      <c r="A8" s="202" t="s">
        <v>293</v>
      </c>
      <c r="B8" s="404" t="str">
        <f>'PLANILHA C DES'!D37</f>
        <v>PINTURA</v>
      </c>
      <c r="C8" s="405"/>
      <c r="D8" s="204">
        <f>'PLANILHA C DES'!I37</f>
        <v>80392.7</v>
      </c>
      <c r="G8" s="205"/>
    </row>
    <row r="9" spans="1:7" s="198" customFormat="1" ht="15" customHeight="1">
      <c r="A9" s="202" t="s">
        <v>294</v>
      </c>
      <c r="B9" s="404" t="str">
        <f>'[3]Orçamento'!C28</f>
        <v>REVESTIMENTO</v>
      </c>
      <c r="C9" s="405"/>
      <c r="D9" s="204">
        <f>'PLANILHA C DES'!I44</f>
        <v>28023.22</v>
      </c>
      <c r="G9" s="205"/>
    </row>
    <row r="10" spans="1:7" s="198" customFormat="1" ht="15" customHeight="1">
      <c r="A10" s="202" t="s">
        <v>350</v>
      </c>
      <c r="B10" s="404" t="s">
        <v>320</v>
      </c>
      <c r="C10" s="405"/>
      <c r="D10" s="204">
        <f>'PLANILHA C DES'!I48</f>
        <v>11226.69</v>
      </c>
      <c r="G10" s="205"/>
    </row>
    <row r="11" spans="1:7" s="198" customFormat="1" ht="15" customHeight="1">
      <c r="A11" s="202" t="s">
        <v>351</v>
      </c>
      <c r="B11" s="404" t="s">
        <v>321</v>
      </c>
      <c r="C11" s="405"/>
      <c r="D11" s="204">
        <f>'PLANILHA C DES'!I55</f>
        <v>1662.62</v>
      </c>
      <c r="G11" s="205"/>
    </row>
    <row r="12" spans="1:7" s="198" customFormat="1" ht="15" customHeight="1">
      <c r="A12" s="202" t="s">
        <v>352</v>
      </c>
      <c r="B12" s="404" t="s">
        <v>348</v>
      </c>
      <c r="C12" s="405"/>
      <c r="D12" s="204">
        <f>'PLANILHA C DES'!I60</f>
        <v>5520.96</v>
      </c>
      <c r="G12" s="205"/>
    </row>
    <row r="13" spans="1:4" s="143" customFormat="1" ht="15">
      <c r="A13" s="146"/>
      <c r="B13" s="146"/>
      <c r="C13"/>
      <c r="D13" s="206">
        <f>SUM(D2:D12)</f>
        <v>239363.76</v>
      </c>
    </row>
    <row r="14" spans="1:4" s="143" customFormat="1" ht="15">
      <c r="A14" s="146"/>
      <c r="B14" s="146"/>
      <c r="C14"/>
      <c r="D14" s="206"/>
    </row>
    <row r="15" spans="1:4" s="143" customFormat="1" ht="15">
      <c r="A15" s="146"/>
      <c r="B15" s="146"/>
      <c r="C15"/>
      <c r="D15" s="206"/>
    </row>
    <row r="16" spans="1:4" s="143" customFormat="1" ht="15">
      <c r="A16" s="146"/>
      <c r="B16" s="146"/>
      <c r="C16"/>
      <c r="D16" s="206"/>
    </row>
    <row r="17" spans="1:4" s="143" customFormat="1" ht="15">
      <c r="A17" s="146"/>
      <c r="B17" s="146"/>
      <c r="C17"/>
      <c r="D17" s="206"/>
    </row>
    <row r="18" spans="1:4" s="143" customFormat="1" ht="15">
      <c r="A18" s="146"/>
      <c r="B18" s="146"/>
      <c r="C18"/>
      <c r="D18" s="206"/>
    </row>
    <row r="19" spans="1:4" s="143" customFormat="1" ht="15">
      <c r="A19" s="146"/>
      <c r="B19" s="146"/>
      <c r="C19"/>
      <c r="D19" s="206"/>
    </row>
    <row r="21" spans="1:4" s="143" customFormat="1" ht="15">
      <c r="A21" s="146"/>
      <c r="B21" s="146"/>
      <c r="C21"/>
      <c r="D21" s="206"/>
    </row>
    <row r="22" spans="1:4" s="143" customFormat="1" ht="15">
      <c r="A22" s="146"/>
      <c r="B22" s="146"/>
      <c r="C22"/>
      <c r="D22" s="206"/>
    </row>
    <row r="24" spans="1:4" s="143" customFormat="1" ht="24.75" customHeight="1">
      <c r="A24" s="146"/>
      <c r="B24" s="146"/>
      <c r="C24"/>
      <c r="D24" s="206"/>
    </row>
    <row r="25" spans="1:4" s="143" customFormat="1" ht="24.75" customHeight="1">
      <c r="A25" s="146"/>
      <c r="B25" s="146"/>
      <c r="C25"/>
      <c r="D25" s="206"/>
    </row>
    <row r="26" spans="1:4" s="143" customFormat="1" ht="24.75" customHeight="1">
      <c r="A26" s="146"/>
      <c r="B26" s="146"/>
      <c r="C26"/>
      <c r="D26" s="206"/>
    </row>
    <row r="28" spans="1:4" s="143" customFormat="1" ht="24.75" customHeight="1">
      <c r="A28" s="146"/>
      <c r="B28" s="146"/>
      <c r="C28"/>
      <c r="D28" s="206"/>
    </row>
    <row r="30" spans="1:4" s="143" customFormat="1" ht="24.75" customHeight="1">
      <c r="A30" s="146"/>
      <c r="B30" s="146"/>
      <c r="C30"/>
      <c r="D30" s="206"/>
    </row>
    <row r="31" spans="1:4" s="143" customFormat="1" ht="24.75" customHeight="1">
      <c r="A31" s="146"/>
      <c r="B31" s="146"/>
      <c r="C31"/>
      <c r="D31" s="206"/>
    </row>
    <row r="33" spans="1:4" s="143" customFormat="1" ht="24.75" customHeight="1">
      <c r="A33" s="146"/>
      <c r="B33" s="146"/>
      <c r="C33"/>
      <c r="D33" s="206"/>
    </row>
    <row r="34" spans="1:4" s="143" customFormat="1" ht="24.75" customHeight="1">
      <c r="A34" s="146"/>
      <c r="B34" s="146"/>
      <c r="C34"/>
      <c r="D34" s="206"/>
    </row>
    <row r="36" spans="1:4" s="143" customFormat="1" ht="15">
      <c r="A36" s="146"/>
      <c r="B36" s="146"/>
      <c r="C36"/>
      <c r="D36" s="206"/>
    </row>
    <row r="37" spans="1:4" s="143" customFormat="1" ht="15">
      <c r="A37" s="146"/>
      <c r="B37" s="146"/>
      <c r="C37"/>
      <c r="D37" s="206"/>
    </row>
    <row r="38" spans="1:4" s="143" customFormat="1" ht="15">
      <c r="A38" s="146"/>
      <c r="B38" s="146"/>
      <c r="C38"/>
      <c r="D38" s="206"/>
    </row>
    <row r="39" spans="1:4" s="143" customFormat="1" ht="24.75" customHeight="1">
      <c r="A39" s="146"/>
      <c r="B39" s="146"/>
      <c r="C39"/>
      <c r="D39" s="206"/>
    </row>
    <row r="41" spans="1:4" s="143" customFormat="1" ht="15">
      <c r="A41" s="146"/>
      <c r="B41" s="146"/>
      <c r="C41"/>
      <c r="D41" s="206"/>
    </row>
    <row r="42" spans="1:4" s="143" customFormat="1" ht="24.75" customHeight="1">
      <c r="A42" s="146"/>
      <c r="B42" s="146"/>
      <c r="C42"/>
      <c r="D42" s="206"/>
    </row>
    <row r="44" spans="1:4" s="143" customFormat="1" ht="24.75" customHeight="1">
      <c r="A44" s="146"/>
      <c r="B44" s="146"/>
      <c r="C44"/>
      <c r="D44" s="206"/>
    </row>
    <row r="46" spans="1:4" s="143" customFormat="1" ht="24.75" customHeight="1">
      <c r="A46" s="146"/>
      <c r="B46" s="146"/>
      <c r="C46"/>
      <c r="D46" s="206"/>
    </row>
    <row r="48" spans="1:4" s="143" customFormat="1" ht="15">
      <c r="A48" s="146"/>
      <c r="B48" s="146"/>
      <c r="C48"/>
      <c r="D48" s="206"/>
    </row>
    <row r="49" spans="1:4" s="143" customFormat="1" ht="15">
      <c r="A49" s="146"/>
      <c r="B49" s="146"/>
      <c r="C49"/>
      <c r="D49" s="206"/>
    </row>
    <row r="50" spans="1:4" s="143" customFormat="1" ht="15">
      <c r="A50" s="146"/>
      <c r="B50" s="146"/>
      <c r="C50"/>
      <c r="D50" s="206"/>
    </row>
    <row r="51" spans="1:4" s="143" customFormat="1" ht="15">
      <c r="A51" s="146"/>
      <c r="B51" s="146"/>
      <c r="C51"/>
      <c r="D51" s="206"/>
    </row>
    <row r="52" spans="1:4" s="143" customFormat="1" ht="15">
      <c r="A52" s="146"/>
      <c r="B52" s="146"/>
      <c r="C52"/>
      <c r="D52" s="206"/>
    </row>
    <row r="53" spans="1:4" s="143" customFormat="1" ht="15">
      <c r="A53" s="146"/>
      <c r="B53" s="146"/>
      <c r="C53"/>
      <c r="D53" s="206"/>
    </row>
    <row r="55" spans="1:4" s="143" customFormat="1" ht="15">
      <c r="A55" s="146"/>
      <c r="B55" s="146"/>
      <c r="C55"/>
      <c r="D55" s="206"/>
    </row>
    <row r="58" spans="1:4" s="145" customFormat="1" ht="15">
      <c r="A58" s="146"/>
      <c r="B58" s="146"/>
      <c r="C58"/>
      <c r="D58" s="207"/>
    </row>
    <row r="59" spans="1:4" s="145" customFormat="1" ht="15">
      <c r="A59" s="146"/>
      <c r="B59" s="146"/>
      <c r="C59"/>
      <c r="D59" s="207"/>
    </row>
    <row r="60" spans="1:4" s="145" customFormat="1" ht="15">
      <c r="A60" s="146"/>
      <c r="B60" s="146"/>
      <c r="C60"/>
      <c r="D60" s="207"/>
    </row>
    <row r="62" spans="1:4" s="143" customFormat="1" ht="15">
      <c r="A62" s="146"/>
      <c r="B62" s="146"/>
      <c r="C62"/>
      <c r="D62" s="206"/>
    </row>
    <row r="64" spans="1:4" s="143" customFormat="1" ht="15">
      <c r="A64" s="146"/>
      <c r="B64" s="146"/>
      <c r="C64"/>
      <c r="D64" s="206"/>
    </row>
    <row r="68" spans="1:4" s="145" customFormat="1" ht="17.25" customHeight="1">
      <c r="A68" s="146"/>
      <c r="B68" s="146"/>
      <c r="C68"/>
      <c r="D68" s="207"/>
    </row>
  </sheetData>
  <mergeCells count="8">
    <mergeCell ref="B10:C10"/>
    <mergeCell ref="B11:C11"/>
    <mergeCell ref="B12:C12"/>
    <mergeCell ref="B1:C1"/>
    <mergeCell ref="B5:C5"/>
    <mergeCell ref="B6:C6"/>
    <mergeCell ref="B8:C8"/>
    <mergeCell ref="B9:C9"/>
  </mergeCells>
  <printOptions/>
  <pageMargins left="0.511811024" right="0.511811024" top="0.787401575" bottom="0.787401575" header="0.31496062" footer="0.31496062"/>
  <pageSetup horizontalDpi="600" verticalDpi="600" orientation="portrait" paperSize="9" scale="91" r:id="rId1"/>
  <colBreaks count="1" manualBreakCount="1">
    <brk id="4" max="16383" man="1"/>
  </colBreaks>
</worksheet>
</file>

<file path=xl/worksheets/sheet2.xml><?xml version="1.0" encoding="utf-8"?>
<worksheet xmlns="http://schemas.openxmlformats.org/spreadsheetml/2006/main" xmlns:r="http://schemas.openxmlformats.org/officeDocument/2006/relationships">
  <sheetPr>
    <pageSetUpPr fitToPage="1"/>
  </sheetPr>
  <dimension ref="A1:V130"/>
  <sheetViews>
    <sheetView tabSelected="1" view="pageBreakPreview" zoomScale="90" zoomScaleSheetLayoutView="90" workbookViewId="0" topLeftCell="B46">
      <selection activeCell="C47" sqref="C47"/>
    </sheetView>
  </sheetViews>
  <sheetFormatPr defaultColWidth="9.140625" defaultRowHeight="15"/>
  <cols>
    <col min="1" max="1" width="8.57421875" style="146" customWidth="1"/>
    <col min="2" max="2" width="17.7109375" style="146" customWidth="1"/>
    <col min="3" max="3" width="18.140625" style="147" customWidth="1"/>
    <col min="4" max="4" width="77.57421875" style="0" customWidth="1"/>
    <col min="5" max="5" width="9.140625" style="138" customWidth="1"/>
    <col min="6" max="6" width="13.28125" style="148" customWidth="1"/>
    <col min="7" max="7" width="21.421875" style="149" customWidth="1"/>
    <col min="8" max="8" width="22.140625" style="149" customWidth="1"/>
    <col min="9" max="9" width="18.7109375" style="150" customWidth="1"/>
    <col min="10" max="10" width="12.140625" style="0" customWidth="1"/>
    <col min="11" max="11" width="10.140625" style="0" customWidth="1"/>
  </cols>
  <sheetData>
    <row r="1" spans="1:10" ht="15">
      <c r="A1" s="151"/>
      <c r="B1" s="151"/>
      <c r="C1" s="151"/>
      <c r="D1" s="427" t="s">
        <v>7</v>
      </c>
      <c r="E1" s="427"/>
      <c r="F1" s="427"/>
      <c r="G1" s="427"/>
      <c r="H1" s="427"/>
      <c r="I1" s="427"/>
      <c r="J1" s="194"/>
    </row>
    <row r="2" spans="1:10" ht="15">
      <c r="A2" s="151"/>
      <c r="B2" s="151"/>
      <c r="C2" s="151"/>
      <c r="D2" s="428"/>
      <c r="E2" s="427"/>
      <c r="F2" s="427"/>
      <c r="G2" s="427"/>
      <c r="H2" s="427"/>
      <c r="I2" s="427"/>
      <c r="J2" s="194"/>
    </row>
    <row r="3" spans="1:10" ht="15">
      <c r="A3" s="151"/>
      <c r="B3" s="151"/>
      <c r="C3" s="151"/>
      <c r="D3" s="429"/>
      <c r="E3" s="430"/>
      <c r="F3" s="430"/>
      <c r="G3" s="430"/>
      <c r="H3" s="430"/>
      <c r="I3" s="430"/>
      <c r="J3" s="194"/>
    </row>
    <row r="4" spans="1:10" ht="15">
      <c r="A4" s="151"/>
      <c r="B4" s="151"/>
      <c r="C4" s="152"/>
      <c r="D4" s="431"/>
      <c r="E4" s="432"/>
      <c r="F4" s="432"/>
      <c r="G4" s="432"/>
      <c r="H4" s="432"/>
      <c r="I4" s="432"/>
      <c r="J4" s="194"/>
    </row>
    <row r="5" spans="1:10" ht="15">
      <c r="A5" s="153"/>
      <c r="B5" s="153"/>
      <c r="C5" s="153"/>
      <c r="D5" s="433"/>
      <c r="E5" s="434"/>
      <c r="F5" s="434"/>
      <c r="G5" s="434"/>
      <c r="H5" s="434"/>
      <c r="I5" s="434"/>
      <c r="J5" s="194"/>
    </row>
    <row r="6" spans="1:10" ht="33.75" customHeight="1">
      <c r="A6" s="440" t="s">
        <v>8</v>
      </c>
      <c r="B6" s="440"/>
      <c r="C6" s="440"/>
      <c r="D6" s="154" t="s">
        <v>7</v>
      </c>
      <c r="E6" s="441" t="s">
        <v>413</v>
      </c>
      <c r="F6" s="442"/>
      <c r="G6" s="442"/>
      <c r="H6" s="442"/>
      <c r="I6" s="443"/>
      <c r="J6" s="195"/>
    </row>
    <row r="7" spans="1:12" ht="15">
      <c r="A7" s="444"/>
      <c r="B7" s="445"/>
      <c r="C7" s="445"/>
      <c r="D7" s="154"/>
      <c r="E7" s="446" t="s">
        <v>9</v>
      </c>
      <c r="F7" s="447"/>
      <c r="G7" s="155" t="s">
        <v>10</v>
      </c>
      <c r="H7" s="429" t="s">
        <v>11</v>
      </c>
      <c r="I7" s="430"/>
      <c r="J7" s="408" t="s">
        <v>12</v>
      </c>
      <c r="K7" s="409"/>
      <c r="L7" s="410"/>
    </row>
    <row r="8" spans="1:12" ht="42.75">
      <c r="A8" s="435" t="s">
        <v>13</v>
      </c>
      <c r="B8" s="435"/>
      <c r="C8" s="435"/>
      <c r="D8" s="228" t="s">
        <v>353</v>
      </c>
      <c r="E8" s="436">
        <v>0.2684</v>
      </c>
      <c r="F8" s="437"/>
      <c r="G8" s="402" t="s">
        <v>385</v>
      </c>
      <c r="H8" s="438">
        <f>I63</f>
        <v>239363.76</v>
      </c>
      <c r="I8" s="439"/>
      <c r="J8" s="411"/>
      <c r="K8" s="412"/>
      <c r="L8" s="413"/>
    </row>
    <row r="9" spans="1:12" ht="15" customHeight="1">
      <c r="A9" s="420"/>
      <c r="B9" s="420"/>
      <c r="C9" s="420"/>
      <c r="D9" s="156"/>
      <c r="E9" s="421" t="s">
        <v>383</v>
      </c>
      <c r="F9" s="422"/>
      <c r="G9" s="423"/>
      <c r="H9" s="423"/>
      <c r="I9" s="423"/>
      <c r="J9" s="411"/>
      <c r="K9" s="412"/>
      <c r="L9" s="413"/>
    </row>
    <row r="10" spans="1:12" ht="15">
      <c r="A10" s="157"/>
      <c r="B10" s="157"/>
      <c r="C10" s="157"/>
      <c r="D10" s="157"/>
      <c r="E10" s="157"/>
      <c r="F10" s="157"/>
      <c r="G10" s="157"/>
      <c r="H10" s="157"/>
      <c r="I10" s="157"/>
      <c r="J10" s="414"/>
      <c r="K10" s="415"/>
      <c r="L10" s="416"/>
    </row>
    <row r="11" spans="1:10" ht="15.75">
      <c r="A11" s="417" t="s">
        <v>14</v>
      </c>
      <c r="B11" s="417"/>
      <c r="C11" s="417"/>
      <c r="D11" s="417"/>
      <c r="E11" s="417"/>
      <c r="F11" s="417"/>
      <c r="G11" s="417"/>
      <c r="H11" s="417"/>
      <c r="I11" s="417"/>
      <c r="J11" s="196"/>
    </row>
    <row r="12" spans="1:9" ht="15">
      <c r="A12" s="158"/>
      <c r="B12" s="158"/>
      <c r="C12" s="158"/>
      <c r="D12" s="158"/>
      <c r="E12" s="158"/>
      <c r="F12" s="159"/>
      <c r="G12" s="158" t="s">
        <v>15</v>
      </c>
      <c r="H12" s="160">
        <f>BDI!K22</f>
        <v>0.2684</v>
      </c>
      <c r="I12" s="158"/>
    </row>
    <row r="13" spans="1:9" s="138" customFormat="1" ht="31.5">
      <c r="A13" s="161" t="s">
        <v>0</v>
      </c>
      <c r="B13" s="162" t="s">
        <v>16</v>
      </c>
      <c r="C13" s="162" t="s">
        <v>17</v>
      </c>
      <c r="D13" s="224" t="s">
        <v>1</v>
      </c>
      <c r="E13" s="225" t="s">
        <v>18</v>
      </c>
      <c r="F13" s="163" t="s">
        <v>19</v>
      </c>
      <c r="G13" s="163" t="s">
        <v>20</v>
      </c>
      <c r="H13" s="163" t="s">
        <v>21</v>
      </c>
      <c r="I13" s="163" t="s">
        <v>22</v>
      </c>
    </row>
    <row r="14" spans="1:9" s="139" customFormat="1" ht="15.75">
      <c r="A14" s="164" t="s">
        <v>23</v>
      </c>
      <c r="B14" s="164"/>
      <c r="C14" s="165"/>
      <c r="D14" s="166" t="s">
        <v>24</v>
      </c>
      <c r="E14" s="226"/>
      <c r="F14" s="227"/>
      <c r="G14" s="167"/>
      <c r="H14" s="167"/>
      <c r="I14" s="167">
        <f>SUM(I15:I15)</f>
        <v>2862.72</v>
      </c>
    </row>
    <row r="15" spans="1:9" s="141" customFormat="1" ht="14.25">
      <c r="A15" s="106" t="s">
        <v>25</v>
      </c>
      <c r="B15" s="399" t="s">
        <v>27</v>
      </c>
      <c r="C15" s="176" t="s">
        <v>28</v>
      </c>
      <c r="D15" s="98" t="s">
        <v>29</v>
      </c>
      <c r="E15" s="106" t="s">
        <v>30</v>
      </c>
      <c r="F15" s="174">
        <f>'MEMÓRIA DE CÁLCULO'!J7</f>
        <v>6</v>
      </c>
      <c r="G15" s="313">
        <f>'COMPOSIÇÃO C DES (3)'!H25</f>
        <v>376.16</v>
      </c>
      <c r="H15" s="168">
        <f aca="true" t="shared" si="0" ref="H15:H28">G15+(G15*$H$12)</f>
        <v>477.12</v>
      </c>
      <c r="I15" s="168">
        <f>ROUND(F15*H15,2)</f>
        <v>2862.72</v>
      </c>
    </row>
    <row r="16" spans="1:9" s="139" customFormat="1" ht="15.75">
      <c r="A16" s="164" t="s">
        <v>4</v>
      </c>
      <c r="B16" s="400"/>
      <c r="C16" s="165"/>
      <c r="D16" s="166" t="s">
        <v>186</v>
      </c>
      <c r="E16" s="226"/>
      <c r="F16" s="227"/>
      <c r="G16" s="167"/>
      <c r="H16" s="167"/>
      <c r="I16" s="167">
        <f>SUM(I17:I20)</f>
        <v>12684.42</v>
      </c>
    </row>
    <row r="17" spans="1:9" s="141" customFormat="1" ht="14.25">
      <c r="A17" s="106" t="s">
        <v>33</v>
      </c>
      <c r="B17" s="399" t="s">
        <v>41</v>
      </c>
      <c r="C17" s="176" t="s">
        <v>192</v>
      </c>
      <c r="D17" s="98" t="s">
        <v>190</v>
      </c>
      <c r="E17" s="106" t="s">
        <v>30</v>
      </c>
      <c r="F17" s="174">
        <f>'MEMÓRIA DE CÁLCULO'!J11</f>
        <v>109.71</v>
      </c>
      <c r="G17" s="313">
        <v>19.49</v>
      </c>
      <c r="H17" s="168">
        <f t="shared" si="0"/>
        <v>24.72</v>
      </c>
      <c r="I17" s="168">
        <f aca="true" t="shared" si="1" ref="I17:I28">ROUND(F17*H17,2)</f>
        <v>2712.03</v>
      </c>
    </row>
    <row r="18" spans="1:9" s="141" customFormat="1" ht="14.25">
      <c r="A18" s="106" t="s">
        <v>34</v>
      </c>
      <c r="B18" s="399" t="s">
        <v>41</v>
      </c>
      <c r="C18" s="323" t="s">
        <v>191</v>
      </c>
      <c r="D18" s="98" t="s">
        <v>193</v>
      </c>
      <c r="E18" s="106" t="s">
        <v>30</v>
      </c>
      <c r="F18" s="351">
        <f>'MEMÓRIA DE CÁLCULO'!J18</f>
        <v>662.36</v>
      </c>
      <c r="G18" s="352">
        <v>7.5</v>
      </c>
      <c r="H18" s="168">
        <f t="shared" si="0"/>
        <v>9.51</v>
      </c>
      <c r="I18" s="168">
        <f t="shared" si="1"/>
        <v>6299.04</v>
      </c>
    </row>
    <row r="19" spans="1:9" s="141" customFormat="1" ht="14.25">
      <c r="A19" s="106" t="s">
        <v>143</v>
      </c>
      <c r="B19" s="399" t="s">
        <v>41</v>
      </c>
      <c r="C19" s="137" t="s">
        <v>307</v>
      </c>
      <c r="D19" s="178" t="s">
        <v>306</v>
      </c>
      <c r="E19" s="106" t="s">
        <v>30</v>
      </c>
      <c r="F19" s="351">
        <f>'MEMÓRIA DE CÁLCULO'!J22</f>
        <v>95.91</v>
      </c>
      <c r="G19" s="352">
        <v>21.19</v>
      </c>
      <c r="H19" s="168">
        <f t="shared" si="0"/>
        <v>26.88</v>
      </c>
      <c r="I19" s="168">
        <f t="shared" si="1"/>
        <v>2578.06</v>
      </c>
    </row>
    <row r="20" spans="1:9" s="141" customFormat="1" ht="14.25">
      <c r="A20" s="106" t="s">
        <v>144</v>
      </c>
      <c r="B20" s="399" t="s">
        <v>41</v>
      </c>
      <c r="C20" s="137" t="s">
        <v>309</v>
      </c>
      <c r="D20" s="178" t="s">
        <v>308</v>
      </c>
      <c r="E20" s="106" t="s">
        <v>30</v>
      </c>
      <c r="F20" s="351">
        <f>'MEMÓRIA DE CÁLCULO'!J29</f>
        <v>95.91</v>
      </c>
      <c r="G20" s="352">
        <v>9</v>
      </c>
      <c r="H20" s="168">
        <f t="shared" si="0"/>
        <v>11.42</v>
      </c>
      <c r="I20" s="168">
        <f t="shared" si="1"/>
        <v>1095.29</v>
      </c>
    </row>
    <row r="21" spans="1:9" s="139" customFormat="1" ht="15.75">
      <c r="A21" s="164" t="s">
        <v>5</v>
      </c>
      <c r="B21" s="400"/>
      <c r="C21" s="165"/>
      <c r="D21" s="166" t="s">
        <v>194</v>
      </c>
      <c r="E21" s="226"/>
      <c r="F21" s="350"/>
      <c r="G21" s="167"/>
      <c r="H21" s="167"/>
      <c r="I21" s="167">
        <f>I22</f>
        <v>527.02</v>
      </c>
    </row>
    <row r="22" spans="1:9" s="327" customFormat="1" ht="14.25">
      <c r="A22" s="325" t="s">
        <v>38</v>
      </c>
      <c r="B22" s="401" t="s">
        <v>41</v>
      </c>
      <c r="C22" s="323" t="s">
        <v>195</v>
      </c>
      <c r="D22" s="98" t="s">
        <v>196</v>
      </c>
      <c r="E22" s="325" t="s">
        <v>37</v>
      </c>
      <c r="F22" s="324">
        <f>'MEMÓRIA DE CÁLCULO'!J37</f>
        <v>20.93</v>
      </c>
      <c r="G22" s="326">
        <v>19.85</v>
      </c>
      <c r="H22" s="168">
        <f t="shared" si="0"/>
        <v>25.18</v>
      </c>
      <c r="I22" s="168">
        <f t="shared" si="1"/>
        <v>527.02</v>
      </c>
    </row>
    <row r="23" spans="1:9" s="139" customFormat="1" ht="15.75">
      <c r="A23" s="164" t="s">
        <v>6</v>
      </c>
      <c r="B23" s="400"/>
      <c r="C23" s="165"/>
      <c r="D23" s="166" t="s">
        <v>197</v>
      </c>
      <c r="E23" s="226"/>
      <c r="F23" s="227"/>
      <c r="G23" s="167"/>
      <c r="H23" s="167"/>
      <c r="I23" s="167">
        <f>SUM(I24:I25)</f>
        <v>7118.23</v>
      </c>
    </row>
    <row r="24" spans="1:9" s="141" customFormat="1" ht="29.25" customHeight="1">
      <c r="A24" s="106" t="s">
        <v>42</v>
      </c>
      <c r="B24" s="399" t="s">
        <v>41</v>
      </c>
      <c r="C24" s="176" t="s">
        <v>418</v>
      </c>
      <c r="D24" s="98" t="s">
        <v>419</v>
      </c>
      <c r="E24" s="106" t="s">
        <v>37</v>
      </c>
      <c r="F24" s="174">
        <f>'MEMÓRIA DE CÁLCULO'!J48</f>
        <v>3.29</v>
      </c>
      <c r="G24" s="313">
        <v>451.2</v>
      </c>
      <c r="H24" s="168">
        <f aca="true" t="shared" si="2" ref="H24">G24+(G24*$H$12)</f>
        <v>572.3</v>
      </c>
      <c r="I24" s="168">
        <f aca="true" t="shared" si="3" ref="I24">ROUND(F24*H24,2)</f>
        <v>1882.87</v>
      </c>
    </row>
    <row r="25" spans="1:9" s="141" customFormat="1" ht="29.25" customHeight="1">
      <c r="A25" s="106" t="s">
        <v>128</v>
      </c>
      <c r="B25" s="399" t="s">
        <v>41</v>
      </c>
      <c r="C25" s="176" t="s">
        <v>198</v>
      </c>
      <c r="D25" s="98" t="s">
        <v>199</v>
      </c>
      <c r="E25" s="106" t="s">
        <v>35</v>
      </c>
      <c r="F25" s="174">
        <f>F17</f>
        <v>109.71</v>
      </c>
      <c r="G25" s="313">
        <v>37.62</v>
      </c>
      <c r="H25" s="168">
        <f t="shared" si="0"/>
        <v>47.72</v>
      </c>
      <c r="I25" s="168">
        <f t="shared" si="1"/>
        <v>5235.36</v>
      </c>
    </row>
    <row r="26" spans="1:9" s="139" customFormat="1" ht="15.75">
      <c r="A26" s="164" t="s">
        <v>125</v>
      </c>
      <c r="B26" s="400"/>
      <c r="C26" s="165"/>
      <c r="D26" s="166" t="s">
        <v>284</v>
      </c>
      <c r="E26" s="226"/>
      <c r="F26" s="227"/>
      <c r="G26" s="167"/>
      <c r="H26" s="167"/>
      <c r="I26" s="167">
        <f>SUM(I27:I28)</f>
        <v>75192.17</v>
      </c>
    </row>
    <row r="27" spans="1:9" s="141" customFormat="1" ht="14.25">
      <c r="A27" s="106" t="s">
        <v>386</v>
      </c>
      <c r="B27" s="399" t="s">
        <v>41</v>
      </c>
      <c r="C27" s="176" t="s">
        <v>285</v>
      </c>
      <c r="D27" s="98" t="s">
        <v>286</v>
      </c>
      <c r="E27" s="106" t="s">
        <v>35</v>
      </c>
      <c r="F27" s="174">
        <f>'MEMÓRIA DE CÁLCULO'!J55</f>
        <v>1262.7</v>
      </c>
      <c r="G27" s="175">
        <v>37.2</v>
      </c>
      <c r="H27" s="168">
        <f t="shared" si="0"/>
        <v>47.18</v>
      </c>
      <c r="I27" s="168">
        <f t="shared" si="1"/>
        <v>59574.19</v>
      </c>
    </row>
    <row r="28" spans="1:9" s="141" customFormat="1" ht="28.5">
      <c r="A28" s="106" t="s">
        <v>387</v>
      </c>
      <c r="B28" s="399" t="s">
        <v>41</v>
      </c>
      <c r="C28" s="176" t="s">
        <v>311</v>
      </c>
      <c r="D28" s="98" t="s">
        <v>310</v>
      </c>
      <c r="E28" s="106" t="s">
        <v>35</v>
      </c>
      <c r="F28" s="174">
        <f>'MEMÓRIA DE CÁLCULO'!J66</f>
        <v>95.91</v>
      </c>
      <c r="G28" s="175">
        <v>128.38</v>
      </c>
      <c r="H28" s="168">
        <f t="shared" si="0"/>
        <v>162.84</v>
      </c>
      <c r="I28" s="168">
        <f t="shared" si="1"/>
        <v>15617.98</v>
      </c>
    </row>
    <row r="29" spans="1:9" s="140" customFormat="1" ht="15">
      <c r="A29" s="169" t="s">
        <v>129</v>
      </c>
      <c r="B29" s="170"/>
      <c r="C29" s="170"/>
      <c r="D29" s="166" t="s">
        <v>127</v>
      </c>
      <c r="E29" s="328"/>
      <c r="F29" s="329"/>
      <c r="G29" s="172"/>
      <c r="H29" s="172"/>
      <c r="I29" s="197">
        <f>SUM(I30:I36)</f>
        <v>14153.01</v>
      </c>
    </row>
    <row r="30" spans="1:9" s="141" customFormat="1" ht="42.75">
      <c r="A30" s="106" t="s">
        <v>130</v>
      </c>
      <c r="B30" s="399" t="s">
        <v>31</v>
      </c>
      <c r="C30" s="176">
        <v>90820</v>
      </c>
      <c r="D30" s="98" t="s">
        <v>132</v>
      </c>
      <c r="E30" s="106" t="s">
        <v>26</v>
      </c>
      <c r="F30" s="174">
        <f>'MEMÓRIA DE CÁLCULO'!J75</f>
        <v>4</v>
      </c>
      <c r="G30" s="175">
        <v>269.9</v>
      </c>
      <c r="H30" s="168">
        <f>G30+(G30*$H$12)</f>
        <v>342.34</v>
      </c>
      <c r="I30" s="168">
        <f>ROUND(F30*H30,2)</f>
        <v>1369.36</v>
      </c>
    </row>
    <row r="31" spans="1:9" s="141" customFormat="1" ht="42.75">
      <c r="A31" s="106" t="s">
        <v>388</v>
      </c>
      <c r="B31" s="399" t="s">
        <v>31</v>
      </c>
      <c r="C31" s="229">
        <v>90822</v>
      </c>
      <c r="D31" s="223" t="s">
        <v>131</v>
      </c>
      <c r="E31" s="212" t="s">
        <v>56</v>
      </c>
      <c r="F31" s="174">
        <f>'MEMÓRIA DE CÁLCULO'!J79</f>
        <v>11</v>
      </c>
      <c r="G31" s="267">
        <v>289.56</v>
      </c>
      <c r="H31" s="168">
        <f>G31+(G31*$H$12)</f>
        <v>367.28</v>
      </c>
      <c r="I31" s="168">
        <f aca="true" t="shared" si="4" ref="I31:I35">ROUND(F31*H31,2)</f>
        <v>4040.08</v>
      </c>
    </row>
    <row r="32" spans="1:9" s="141" customFormat="1" ht="42.75">
      <c r="A32" s="106" t="s">
        <v>389</v>
      </c>
      <c r="B32" s="399" t="s">
        <v>31</v>
      </c>
      <c r="C32" s="176">
        <v>90823</v>
      </c>
      <c r="D32" s="98" t="s">
        <v>133</v>
      </c>
      <c r="E32" s="212" t="s">
        <v>56</v>
      </c>
      <c r="F32" s="174">
        <f>'MEMÓRIA DE CÁLCULO'!J89</f>
        <v>1</v>
      </c>
      <c r="G32" s="175">
        <v>304.13</v>
      </c>
      <c r="H32" s="168">
        <f>G32+(G32*$H$12)</f>
        <v>385.76</v>
      </c>
      <c r="I32" s="168">
        <f t="shared" si="4"/>
        <v>385.76</v>
      </c>
    </row>
    <row r="33" spans="1:9" s="141" customFormat="1" ht="42.75">
      <c r="A33" s="106" t="s">
        <v>147</v>
      </c>
      <c r="B33" s="399" t="s">
        <v>31</v>
      </c>
      <c r="C33" s="176">
        <v>90821</v>
      </c>
      <c r="D33" s="98" t="s">
        <v>161</v>
      </c>
      <c r="E33" s="212" t="s">
        <v>56</v>
      </c>
      <c r="F33" s="174">
        <f>'MEMÓRIA DE CÁLCULO'!J93</f>
        <v>1</v>
      </c>
      <c r="G33" s="175">
        <v>293.01</v>
      </c>
      <c r="H33" s="168">
        <f>G33+(G33*$H$12)</f>
        <v>371.65</v>
      </c>
      <c r="I33" s="168">
        <f t="shared" si="4"/>
        <v>371.65</v>
      </c>
    </row>
    <row r="34" spans="1:9" s="141" customFormat="1" ht="14.25">
      <c r="A34" s="106" t="s">
        <v>390</v>
      </c>
      <c r="B34" s="399" t="s">
        <v>27</v>
      </c>
      <c r="C34" s="176" t="s">
        <v>148</v>
      </c>
      <c r="D34" s="98" t="s">
        <v>149</v>
      </c>
      <c r="E34" s="269" t="s">
        <v>66</v>
      </c>
      <c r="F34" s="174">
        <f>'MEMÓRIA DE CÁLCULO'!J96</f>
        <v>10.45</v>
      </c>
      <c r="G34" s="175">
        <f>'COMPOSIÇÃO C DES (3)'!H34</f>
        <v>326.16</v>
      </c>
      <c r="H34" s="168">
        <f>G34+(G34*$H$12)</f>
        <v>413.7</v>
      </c>
      <c r="I34" s="168">
        <f t="shared" si="4"/>
        <v>4323.17</v>
      </c>
    </row>
    <row r="35" spans="1:9" s="141" customFormat="1" ht="14.25">
      <c r="A35" s="106" t="s">
        <v>391</v>
      </c>
      <c r="B35" s="399" t="s">
        <v>41</v>
      </c>
      <c r="C35" s="176" t="s">
        <v>134</v>
      </c>
      <c r="D35" s="98" t="s">
        <v>135</v>
      </c>
      <c r="E35" s="106" t="s">
        <v>40</v>
      </c>
      <c r="F35" s="174">
        <f>'MEMÓRIA DE CÁLCULO'!J100</f>
        <v>146.5</v>
      </c>
      <c r="G35" s="175">
        <v>6.87</v>
      </c>
      <c r="H35" s="168">
        <f aca="true" t="shared" si="5" ref="H35:H61">G35+(G35*$H$12)</f>
        <v>8.71</v>
      </c>
      <c r="I35" s="168">
        <f t="shared" si="4"/>
        <v>1276.02</v>
      </c>
    </row>
    <row r="36" spans="1:9" s="141" customFormat="1" ht="14.25">
      <c r="A36" s="106" t="s">
        <v>392</v>
      </c>
      <c r="B36" s="399" t="s">
        <v>41</v>
      </c>
      <c r="C36" s="177" t="s">
        <v>141</v>
      </c>
      <c r="D36" s="179" t="s">
        <v>142</v>
      </c>
      <c r="E36" s="212" t="s">
        <v>56</v>
      </c>
      <c r="F36" s="174">
        <f>'MEMÓRIA DE CÁLCULO'!J107</f>
        <v>17</v>
      </c>
      <c r="G36" s="213">
        <v>110.7</v>
      </c>
      <c r="H36" s="168">
        <f aca="true" t="shared" si="6" ref="H36">G36+(G36*$H$12)</f>
        <v>140.41</v>
      </c>
      <c r="I36" s="168">
        <f aca="true" t="shared" si="7" ref="I36">ROUND(F36*H36,2)</f>
        <v>2386.97</v>
      </c>
    </row>
    <row r="37" spans="1:9" s="142" customFormat="1" ht="15">
      <c r="A37" s="181" t="s">
        <v>293</v>
      </c>
      <c r="B37" s="182"/>
      <c r="C37" s="182"/>
      <c r="D37" s="183" t="s">
        <v>140</v>
      </c>
      <c r="E37" s="184"/>
      <c r="F37" s="171"/>
      <c r="G37" s="185"/>
      <c r="H37" s="186"/>
      <c r="I37" s="186">
        <f>SUM(I38:I43)</f>
        <v>80392.7</v>
      </c>
    </row>
    <row r="38" spans="1:9" s="141" customFormat="1" ht="14.25">
      <c r="A38" s="106" t="s">
        <v>393</v>
      </c>
      <c r="B38" s="399" t="s">
        <v>41</v>
      </c>
      <c r="C38" s="176" t="s">
        <v>136</v>
      </c>
      <c r="D38" s="98" t="s">
        <v>137</v>
      </c>
      <c r="E38" s="212" t="s">
        <v>66</v>
      </c>
      <c r="F38" s="174">
        <f>'MEMÓRIA DE CÁLCULO'!J111</f>
        <v>239.84</v>
      </c>
      <c r="G38" s="175">
        <v>17.67</v>
      </c>
      <c r="H38" s="168">
        <f t="shared" si="5"/>
        <v>22.41</v>
      </c>
      <c r="I38" s="168">
        <f aca="true" t="shared" si="8" ref="I38:I43">ROUND(F38*H38,2)</f>
        <v>5374.81</v>
      </c>
    </row>
    <row r="39" spans="1:9" s="141" customFormat="1" ht="14.25">
      <c r="A39" s="106" t="s">
        <v>394</v>
      </c>
      <c r="B39" s="399" t="s">
        <v>41</v>
      </c>
      <c r="C39" s="176" t="s">
        <v>139</v>
      </c>
      <c r="D39" s="98" t="s">
        <v>138</v>
      </c>
      <c r="E39" s="212" t="s">
        <v>66</v>
      </c>
      <c r="F39" s="174">
        <f>'MEMÓRIA DE CÁLCULO'!J121</f>
        <v>10.08</v>
      </c>
      <c r="G39" s="175">
        <v>15.85</v>
      </c>
      <c r="H39" s="168">
        <f t="shared" si="5"/>
        <v>20.1</v>
      </c>
      <c r="I39" s="168">
        <f t="shared" si="8"/>
        <v>202.61</v>
      </c>
    </row>
    <row r="40" spans="1:9" s="141" customFormat="1" ht="28.5">
      <c r="A40" s="106" t="s">
        <v>395</v>
      </c>
      <c r="B40" s="399" t="s">
        <v>31</v>
      </c>
      <c r="C40" s="176" t="s">
        <v>178</v>
      </c>
      <c r="D40" s="98" t="s">
        <v>179</v>
      </c>
      <c r="E40" s="212" t="s">
        <v>66</v>
      </c>
      <c r="F40" s="174">
        <f>'MEMÓRIA DE CÁLCULO'!J264</f>
        <v>2487.47</v>
      </c>
      <c r="G40" s="175">
        <v>9.16</v>
      </c>
      <c r="H40" s="168">
        <f t="shared" si="5"/>
        <v>11.62</v>
      </c>
      <c r="I40" s="168">
        <f>ROUND(F40*H40,2)</f>
        <v>28904.4</v>
      </c>
    </row>
    <row r="41" spans="1:9" s="141" customFormat="1" ht="28.5">
      <c r="A41" s="106" t="s">
        <v>396</v>
      </c>
      <c r="B41" s="399" t="s">
        <v>31</v>
      </c>
      <c r="C41" s="176" t="s">
        <v>203</v>
      </c>
      <c r="D41" s="98" t="s">
        <v>201</v>
      </c>
      <c r="E41" s="212" t="s">
        <v>66</v>
      </c>
      <c r="F41" s="174">
        <f>'MEMÓRIA DE CÁLCULO'!J268</f>
        <v>1945.47</v>
      </c>
      <c r="G41" s="175">
        <v>11.48</v>
      </c>
      <c r="H41" s="168">
        <f t="shared" si="5"/>
        <v>14.56</v>
      </c>
      <c r="I41" s="168">
        <f t="shared" si="8"/>
        <v>28326.04</v>
      </c>
    </row>
    <row r="42" spans="1:9" s="141" customFormat="1" ht="14.25">
      <c r="A42" s="106" t="s">
        <v>397</v>
      </c>
      <c r="B42" s="399" t="s">
        <v>41</v>
      </c>
      <c r="C42" s="176" t="s">
        <v>278</v>
      </c>
      <c r="D42" s="98" t="s">
        <v>276</v>
      </c>
      <c r="E42" s="212" t="s">
        <v>66</v>
      </c>
      <c r="F42" s="174">
        <f>'MEMÓRIA DE CÁLCULO'!J315</f>
        <v>621.86</v>
      </c>
      <c r="G42" s="175">
        <v>12.16</v>
      </c>
      <c r="H42" s="168">
        <f t="shared" si="5"/>
        <v>15.42</v>
      </c>
      <c r="I42" s="168">
        <f t="shared" si="8"/>
        <v>9589.08</v>
      </c>
    </row>
    <row r="43" spans="1:9" s="141" customFormat="1" ht="14.25">
      <c r="A43" s="106" t="s">
        <v>398</v>
      </c>
      <c r="B43" s="399" t="s">
        <v>41</v>
      </c>
      <c r="C43" s="176" t="s">
        <v>277</v>
      </c>
      <c r="D43" s="98" t="s">
        <v>275</v>
      </c>
      <c r="E43" s="212" t="s">
        <v>66</v>
      </c>
      <c r="F43" s="174">
        <f>'MEMÓRIA DE CÁLCULO'!J320</f>
        <v>486.36</v>
      </c>
      <c r="G43" s="175">
        <v>12.96</v>
      </c>
      <c r="H43" s="168">
        <f t="shared" si="5"/>
        <v>16.44</v>
      </c>
      <c r="I43" s="168">
        <f t="shared" si="8"/>
        <v>7995.76</v>
      </c>
    </row>
    <row r="44" spans="1:9" s="142" customFormat="1" ht="15">
      <c r="A44" s="181" t="s">
        <v>294</v>
      </c>
      <c r="B44" s="182"/>
      <c r="C44" s="182"/>
      <c r="E44" s="184"/>
      <c r="F44" s="171"/>
      <c r="G44" s="185"/>
      <c r="H44" s="186"/>
      <c r="I44" s="186">
        <f>SUM(I45:I47)</f>
        <v>28023.22</v>
      </c>
    </row>
    <row r="45" spans="1:9" s="142" customFormat="1" ht="42.75">
      <c r="A45" s="106" t="s">
        <v>399</v>
      </c>
      <c r="B45" s="399" t="s">
        <v>31</v>
      </c>
      <c r="C45" s="92">
        <v>87893</v>
      </c>
      <c r="D45" s="178" t="s">
        <v>184</v>
      </c>
      <c r="E45" s="269" t="s">
        <v>66</v>
      </c>
      <c r="F45" s="187">
        <f>'MEMÓRIA DE CÁLCULO'!J326</f>
        <v>662.36</v>
      </c>
      <c r="G45" s="180">
        <v>4.82</v>
      </c>
      <c r="H45" s="168">
        <f t="shared" si="5"/>
        <v>6.11</v>
      </c>
      <c r="I45" s="168">
        <f aca="true" t="shared" si="9" ref="I45:I61">ROUND(F45*H45,2)</f>
        <v>4047.02</v>
      </c>
    </row>
    <row r="46" spans="1:9" s="142" customFormat="1" ht="57">
      <c r="A46" s="106" t="s">
        <v>400</v>
      </c>
      <c r="B46" s="399" t="s">
        <v>31</v>
      </c>
      <c r="C46" s="230">
        <v>87530</v>
      </c>
      <c r="D46" s="178" t="s">
        <v>126</v>
      </c>
      <c r="E46" s="269" t="s">
        <v>66</v>
      </c>
      <c r="F46" s="187">
        <f>'MEMÓRIA DE CÁLCULO'!J334</f>
        <v>662.36</v>
      </c>
      <c r="G46" s="180">
        <v>27.21</v>
      </c>
      <c r="H46" s="168">
        <f t="shared" si="5"/>
        <v>34.51</v>
      </c>
      <c r="I46" s="168">
        <f t="shared" si="9"/>
        <v>22858.04</v>
      </c>
    </row>
    <row r="47" spans="1:9" s="142" customFormat="1" ht="57" customHeight="1">
      <c r="A47" s="106" t="s">
        <v>401</v>
      </c>
      <c r="B47" s="399" t="s">
        <v>384</v>
      </c>
      <c r="C47" s="230" t="s">
        <v>346</v>
      </c>
      <c r="D47" s="178" t="s">
        <v>344</v>
      </c>
      <c r="E47" s="269" t="s">
        <v>35</v>
      </c>
      <c r="F47" s="187">
        <f>'MEMÓRIA DE CÁLCULO'!J339</f>
        <v>26.04</v>
      </c>
      <c r="G47" s="180">
        <v>33.85</v>
      </c>
      <c r="H47" s="168">
        <f t="shared" si="5"/>
        <v>42.94</v>
      </c>
      <c r="I47" s="168">
        <f t="shared" si="9"/>
        <v>1118.16</v>
      </c>
    </row>
    <row r="48" spans="1:10" s="141" customFormat="1" ht="15">
      <c r="A48" s="181" t="s">
        <v>350</v>
      </c>
      <c r="B48" s="182"/>
      <c r="C48" s="182"/>
      <c r="D48" s="183" t="s">
        <v>320</v>
      </c>
      <c r="E48" s="184"/>
      <c r="F48" s="268"/>
      <c r="G48" s="222"/>
      <c r="H48" s="222"/>
      <c r="I48" s="354">
        <f>SUM(I49:I54)</f>
        <v>11226.69</v>
      </c>
      <c r="J48" s="141">
        <v>43368.84</v>
      </c>
    </row>
    <row r="49" spans="1:9" s="142" customFormat="1" ht="14.25">
      <c r="A49" s="325" t="s">
        <v>402</v>
      </c>
      <c r="B49" s="399" t="s">
        <v>41</v>
      </c>
      <c r="C49" s="137" t="s">
        <v>319</v>
      </c>
      <c r="D49" s="178" t="s">
        <v>318</v>
      </c>
      <c r="E49" s="106" t="s">
        <v>26</v>
      </c>
      <c r="F49" s="174">
        <f>'MEMÓRIA DE CÁLCULO'!J347</f>
        <v>15</v>
      </c>
      <c r="G49" s="188">
        <v>44.77</v>
      </c>
      <c r="H49" s="168">
        <f t="shared" si="5"/>
        <v>56.79</v>
      </c>
      <c r="I49" s="168">
        <f t="shared" si="9"/>
        <v>851.85</v>
      </c>
    </row>
    <row r="50" spans="1:9" s="142" customFormat="1" ht="14.25">
      <c r="A50" s="325" t="s">
        <v>403</v>
      </c>
      <c r="B50" s="399" t="s">
        <v>41</v>
      </c>
      <c r="C50" s="137" t="s">
        <v>317</v>
      </c>
      <c r="D50" s="178" t="s">
        <v>316</v>
      </c>
      <c r="E50" s="106" t="s">
        <v>26</v>
      </c>
      <c r="F50" s="174">
        <f>'MEMÓRIA DE CÁLCULO'!J350</f>
        <v>12</v>
      </c>
      <c r="G50" s="188">
        <v>19.39</v>
      </c>
      <c r="H50" s="168">
        <f t="shared" si="5"/>
        <v>24.59</v>
      </c>
      <c r="I50" s="168">
        <f t="shared" si="9"/>
        <v>295.08</v>
      </c>
    </row>
    <row r="51" spans="1:9" s="142" customFormat="1" ht="14.25">
      <c r="A51" s="325" t="s">
        <v>404</v>
      </c>
      <c r="B51" s="399" t="s">
        <v>41</v>
      </c>
      <c r="C51" s="137" t="s">
        <v>296</v>
      </c>
      <c r="D51" s="178" t="s">
        <v>295</v>
      </c>
      <c r="E51" s="106" t="s">
        <v>26</v>
      </c>
      <c r="F51" s="174">
        <f>'MEMÓRIA DE CÁLCULO'!J354</f>
        <v>8</v>
      </c>
      <c r="G51" s="188">
        <v>130.48</v>
      </c>
      <c r="H51" s="168">
        <f t="shared" si="5"/>
        <v>165.5</v>
      </c>
      <c r="I51" s="168">
        <f t="shared" si="9"/>
        <v>1324</v>
      </c>
    </row>
    <row r="52" spans="1:9" s="142" customFormat="1" ht="14.25">
      <c r="A52" s="325" t="s">
        <v>405</v>
      </c>
      <c r="B52" s="399" t="s">
        <v>41</v>
      </c>
      <c r="C52" s="137" t="s">
        <v>298</v>
      </c>
      <c r="D52" s="178" t="s">
        <v>297</v>
      </c>
      <c r="E52" s="106" t="s">
        <v>26</v>
      </c>
      <c r="F52" s="174">
        <f>'MEMÓRIA DE CÁLCULO'!J360</f>
        <v>32</v>
      </c>
      <c r="G52" s="188">
        <v>39.17</v>
      </c>
      <c r="H52" s="168">
        <f t="shared" si="5"/>
        <v>49.68</v>
      </c>
      <c r="I52" s="168">
        <f t="shared" si="9"/>
        <v>1589.76</v>
      </c>
    </row>
    <row r="53" spans="1:9" s="142" customFormat="1" ht="14.25">
      <c r="A53" s="325" t="s">
        <v>406</v>
      </c>
      <c r="B53" s="399" t="s">
        <v>41</v>
      </c>
      <c r="C53" s="137" t="s">
        <v>315</v>
      </c>
      <c r="D53" s="178" t="s">
        <v>312</v>
      </c>
      <c r="E53" s="106" t="s">
        <v>40</v>
      </c>
      <c r="F53" s="174">
        <f>'MEMÓRIA DE CÁLCULO'!J374</f>
        <v>800</v>
      </c>
      <c r="G53" s="188">
        <v>4.04</v>
      </c>
      <c r="H53" s="168">
        <f t="shared" si="5"/>
        <v>5.12</v>
      </c>
      <c r="I53" s="168">
        <f t="shared" si="9"/>
        <v>4096</v>
      </c>
    </row>
    <row r="54" spans="1:9" s="142" customFormat="1" ht="14.25">
      <c r="A54" s="325" t="s">
        <v>407</v>
      </c>
      <c r="B54" s="399" t="s">
        <v>41</v>
      </c>
      <c r="C54" s="137" t="s">
        <v>314</v>
      </c>
      <c r="D54" s="178" t="s">
        <v>313</v>
      </c>
      <c r="E54" s="106" t="s">
        <v>40</v>
      </c>
      <c r="F54" s="174">
        <f>'MEMÓRIA DE CÁLCULO'!J378</f>
        <v>500</v>
      </c>
      <c r="G54" s="188">
        <v>4.84</v>
      </c>
      <c r="H54" s="168">
        <f t="shared" si="5"/>
        <v>6.14</v>
      </c>
      <c r="I54" s="168">
        <f t="shared" si="9"/>
        <v>3070</v>
      </c>
    </row>
    <row r="55" spans="1:9" s="142" customFormat="1" ht="15">
      <c r="A55" s="181" t="s">
        <v>351</v>
      </c>
      <c r="B55" s="182"/>
      <c r="C55" s="182"/>
      <c r="D55" s="183" t="s">
        <v>321</v>
      </c>
      <c r="E55" s="184"/>
      <c r="F55" s="171"/>
      <c r="G55" s="185"/>
      <c r="H55" s="185"/>
      <c r="I55" s="355">
        <f>SUM(I56:I59)</f>
        <v>1662.62</v>
      </c>
    </row>
    <row r="56" spans="1:9" s="142" customFormat="1" ht="28.5">
      <c r="A56" s="106" t="s">
        <v>408</v>
      </c>
      <c r="B56" s="399" t="s">
        <v>41</v>
      </c>
      <c r="C56" s="137" t="s">
        <v>305</v>
      </c>
      <c r="D56" s="178" t="s">
        <v>304</v>
      </c>
      <c r="E56" s="106" t="s">
        <v>26</v>
      </c>
      <c r="F56" s="174">
        <f>'MEMÓRIA DE CÁLCULO'!J384</f>
        <v>1</v>
      </c>
      <c r="G56" s="188">
        <v>189.59</v>
      </c>
      <c r="H56" s="168">
        <f t="shared" si="5"/>
        <v>240.48</v>
      </c>
      <c r="I56" s="168">
        <f t="shared" si="9"/>
        <v>240.48</v>
      </c>
    </row>
    <row r="57" spans="1:9" s="142" customFormat="1" ht="28.5">
      <c r="A57" s="106" t="s">
        <v>409</v>
      </c>
      <c r="B57" s="399" t="s">
        <v>41</v>
      </c>
      <c r="C57" s="137">
        <v>86916</v>
      </c>
      <c r="D57" s="178" t="s">
        <v>301</v>
      </c>
      <c r="E57" s="106" t="s">
        <v>26</v>
      </c>
      <c r="F57" s="174">
        <f>'MEMÓRIA DE CÁLCULO'!J387</f>
        <v>3</v>
      </c>
      <c r="G57" s="188">
        <v>25.1</v>
      </c>
      <c r="H57" s="168">
        <f t="shared" si="5"/>
        <v>31.84</v>
      </c>
      <c r="I57" s="168">
        <f t="shared" si="9"/>
        <v>95.52</v>
      </c>
    </row>
    <row r="58" spans="1:9" s="142" customFormat="1" ht="14.25">
      <c r="A58" s="106" t="s">
        <v>410</v>
      </c>
      <c r="B58" s="399" t="s">
        <v>41</v>
      </c>
      <c r="C58" s="137" t="s">
        <v>303</v>
      </c>
      <c r="D58" s="178" t="s">
        <v>302</v>
      </c>
      <c r="E58" s="106" t="s">
        <v>26</v>
      </c>
      <c r="F58" s="174">
        <f>'MEMÓRIA DE CÁLCULO'!J391</f>
        <v>2</v>
      </c>
      <c r="G58" s="188">
        <v>11.03</v>
      </c>
      <c r="H58" s="168">
        <f t="shared" si="5"/>
        <v>13.99</v>
      </c>
      <c r="I58" s="168">
        <f t="shared" si="9"/>
        <v>27.98</v>
      </c>
    </row>
    <row r="59" spans="1:9" s="142" customFormat="1" ht="14.25">
      <c r="A59" s="106" t="s">
        <v>411</v>
      </c>
      <c r="B59" s="399" t="s">
        <v>41</v>
      </c>
      <c r="C59" s="137" t="s">
        <v>300</v>
      </c>
      <c r="D59" s="178" t="s">
        <v>299</v>
      </c>
      <c r="E59" s="106" t="s">
        <v>26</v>
      </c>
      <c r="F59" s="174">
        <f>'MEMÓRIA DE CÁLCULO'!J396</f>
        <v>8</v>
      </c>
      <c r="G59" s="188">
        <v>127.98</v>
      </c>
      <c r="H59" s="168">
        <f t="shared" si="5"/>
        <v>162.33</v>
      </c>
      <c r="I59" s="168">
        <f t="shared" si="9"/>
        <v>1298.64</v>
      </c>
    </row>
    <row r="60" spans="1:9" s="142" customFormat="1" ht="15">
      <c r="A60" s="181" t="s">
        <v>352</v>
      </c>
      <c r="B60" s="182"/>
      <c r="C60" s="182"/>
      <c r="D60" s="183" t="s">
        <v>348</v>
      </c>
      <c r="E60" s="184"/>
      <c r="F60" s="171"/>
      <c r="G60" s="185"/>
      <c r="H60" s="185"/>
      <c r="I60" s="354">
        <f>I61</f>
        <v>5520.96</v>
      </c>
    </row>
    <row r="61" spans="1:9" s="142" customFormat="1" ht="14.25">
      <c r="A61" s="106" t="s">
        <v>412</v>
      </c>
      <c r="B61" s="399" t="s">
        <v>27</v>
      </c>
      <c r="C61" s="137" t="s">
        <v>84</v>
      </c>
      <c r="D61" s="178" t="s">
        <v>85</v>
      </c>
      <c r="E61" s="106" t="s">
        <v>66</v>
      </c>
      <c r="F61" s="174">
        <f>'MEMÓRIA DE CÁLCULO'!J400</f>
        <v>1917</v>
      </c>
      <c r="G61" s="188">
        <f>'COMPOSIÇÃO C DES (3)'!H42</f>
        <v>2.27</v>
      </c>
      <c r="H61" s="168">
        <f t="shared" si="5"/>
        <v>2.88</v>
      </c>
      <c r="I61" s="168">
        <f t="shared" si="9"/>
        <v>5520.96</v>
      </c>
    </row>
    <row r="62" spans="1:9" s="143" customFormat="1" ht="15.75">
      <c r="A62" s="358"/>
      <c r="B62" s="359"/>
      <c r="C62" s="360"/>
      <c r="D62" s="361"/>
      <c r="E62" s="360"/>
      <c r="F62" s="418"/>
      <c r="G62" s="418"/>
      <c r="H62" s="418"/>
      <c r="I62" s="419"/>
    </row>
    <row r="63" spans="1:9" s="143" customFormat="1" ht="15.75">
      <c r="A63" s="425" t="s">
        <v>43</v>
      </c>
      <c r="B63" s="426"/>
      <c r="C63" s="426"/>
      <c r="D63" s="426"/>
      <c r="E63" s="426"/>
      <c r="F63" s="426"/>
      <c r="G63" s="426"/>
      <c r="H63" s="189"/>
      <c r="I63" s="189">
        <f>I14+I29+I44+I48+I55+I37+I23+I21+I16+I26+I60</f>
        <v>239363.76</v>
      </c>
    </row>
    <row r="64" spans="1:9" s="143" customFormat="1" ht="33.75" customHeight="1">
      <c r="A64" s="190" t="s">
        <v>44</v>
      </c>
      <c r="B64" s="191"/>
      <c r="C64" s="192"/>
      <c r="D64" s="193">
        <f>I63</f>
        <v>239363.76</v>
      </c>
      <c r="E64" s="424"/>
      <c r="F64" s="424"/>
      <c r="G64" s="424"/>
      <c r="H64" s="424"/>
      <c r="I64" s="424"/>
    </row>
    <row r="65" spans="1:22" s="143" customFormat="1" ht="15">
      <c r="A65" s="146"/>
      <c r="B65" s="146"/>
      <c r="C65" s="147"/>
      <c r="D65"/>
      <c r="E65" s="138"/>
      <c r="F65" s="148"/>
      <c r="G65" s="149"/>
      <c r="H65" s="149"/>
      <c r="I65" s="150"/>
      <c r="J65" s="144"/>
      <c r="K65" s="144"/>
      <c r="L65" s="144"/>
      <c r="M65" s="144"/>
      <c r="N65" s="144"/>
      <c r="O65" s="144"/>
      <c r="P65" s="144"/>
      <c r="Q65" s="144"/>
      <c r="R65" s="144"/>
      <c r="S65" s="144"/>
      <c r="T65" s="144"/>
      <c r="U65" s="144"/>
      <c r="V65" s="144"/>
    </row>
    <row r="66" spans="1:22" s="144" customFormat="1" ht="15">
      <c r="A66" s="146"/>
      <c r="B66" s="146"/>
      <c r="C66" s="147"/>
      <c r="D66"/>
      <c r="E66" s="138"/>
      <c r="F66" s="148"/>
      <c r="G66" s="149"/>
      <c r="H66" s="149"/>
      <c r="I66" s="150"/>
      <c r="J66" s="143"/>
      <c r="K66" s="143"/>
      <c r="L66" s="143"/>
      <c r="M66" s="143"/>
      <c r="N66" s="143"/>
      <c r="O66" s="143"/>
      <c r="P66" s="143"/>
      <c r="Q66" s="143"/>
      <c r="R66" s="143"/>
      <c r="S66" s="143"/>
      <c r="T66" s="143"/>
      <c r="U66" s="143"/>
      <c r="V66" s="143"/>
    </row>
    <row r="67" spans="1:22" s="145" customFormat="1" ht="15">
      <c r="A67" s="146"/>
      <c r="B67" s="146"/>
      <c r="C67" s="147"/>
      <c r="D67"/>
      <c r="E67" s="138"/>
      <c r="F67" s="148"/>
      <c r="G67" s="149"/>
      <c r="H67" s="149"/>
      <c r="I67" s="150"/>
      <c r="J67" s="143"/>
      <c r="K67" s="143"/>
      <c r="L67" s="143"/>
      <c r="M67" s="143"/>
      <c r="N67" s="143"/>
      <c r="O67" s="143"/>
      <c r="P67" s="143"/>
      <c r="Q67" s="143"/>
      <c r="R67" s="143"/>
      <c r="S67" s="143"/>
      <c r="T67" s="143"/>
      <c r="U67" s="143"/>
      <c r="V67" s="143"/>
    </row>
    <row r="68" spans="1:9" s="143" customFormat="1" ht="15">
      <c r="A68" s="146"/>
      <c r="B68" s="146"/>
      <c r="C68" s="147"/>
      <c r="D68"/>
      <c r="E68" s="138"/>
      <c r="F68" s="148"/>
      <c r="G68" s="149"/>
      <c r="H68" s="149"/>
      <c r="I68" s="150"/>
    </row>
    <row r="69" spans="1:9" s="143" customFormat="1" ht="15">
      <c r="A69" s="146"/>
      <c r="B69" s="146"/>
      <c r="C69" s="147"/>
      <c r="D69"/>
      <c r="E69" s="138"/>
      <c r="F69" s="148"/>
      <c r="G69" s="149"/>
      <c r="H69" s="149"/>
      <c r="I69" s="150"/>
    </row>
    <row r="70" spans="1:9" s="143" customFormat="1" ht="24.75" customHeight="1">
      <c r="A70" s="146"/>
      <c r="B70" s="146"/>
      <c r="C70" s="147"/>
      <c r="D70"/>
      <c r="E70" s="138"/>
      <c r="F70" s="148"/>
      <c r="G70" s="149"/>
      <c r="H70" s="149"/>
      <c r="I70" s="150"/>
    </row>
    <row r="71" spans="1:22" s="144" customFormat="1" ht="15">
      <c r="A71" s="146"/>
      <c r="B71" s="146"/>
      <c r="C71" s="147"/>
      <c r="D71"/>
      <c r="E71" s="138"/>
      <c r="F71" s="148"/>
      <c r="G71" s="149"/>
      <c r="H71" s="149"/>
      <c r="I71" s="150"/>
      <c r="J71" s="143"/>
      <c r="K71" s="143"/>
      <c r="L71" s="143"/>
      <c r="M71" s="143"/>
      <c r="N71" s="143"/>
      <c r="O71" s="143"/>
      <c r="P71" s="143"/>
      <c r="Q71" s="143"/>
      <c r="R71" s="143"/>
      <c r="S71" s="143"/>
      <c r="T71" s="143"/>
      <c r="U71" s="143"/>
      <c r="V71" s="143"/>
    </row>
    <row r="72" spans="1:9" s="143" customFormat="1" ht="15">
      <c r="A72" s="146"/>
      <c r="B72" s="146"/>
      <c r="C72" s="147"/>
      <c r="D72"/>
      <c r="E72" s="138"/>
      <c r="F72" s="148"/>
      <c r="G72" s="149"/>
      <c r="H72" s="149"/>
      <c r="I72" s="150"/>
    </row>
    <row r="73" spans="1:9" s="143" customFormat="1" ht="24.75" customHeight="1">
      <c r="A73" s="146"/>
      <c r="B73" s="146"/>
      <c r="C73" s="147"/>
      <c r="D73"/>
      <c r="E73" s="138"/>
      <c r="F73" s="148"/>
      <c r="G73" s="149"/>
      <c r="H73" s="149"/>
      <c r="I73" s="150"/>
    </row>
    <row r="74" spans="1:9" s="143" customFormat="1" ht="15">
      <c r="A74" s="146"/>
      <c r="B74" s="146"/>
      <c r="C74" s="147"/>
      <c r="D74"/>
      <c r="E74" s="138"/>
      <c r="F74" s="148"/>
      <c r="G74" s="149"/>
      <c r="H74" s="149"/>
      <c r="I74" s="150"/>
    </row>
    <row r="75" spans="1:9" s="143" customFormat="1" ht="15">
      <c r="A75" s="146"/>
      <c r="B75" s="146"/>
      <c r="C75" s="147"/>
      <c r="D75"/>
      <c r="E75" s="138"/>
      <c r="F75" s="148"/>
      <c r="G75" s="149"/>
      <c r="H75" s="149"/>
      <c r="I75" s="150"/>
    </row>
    <row r="76" spans="1:22" s="143" customFormat="1" ht="15">
      <c r="A76" s="146"/>
      <c r="B76" s="146"/>
      <c r="C76" s="147"/>
      <c r="D76"/>
      <c r="E76" s="138"/>
      <c r="F76" s="148"/>
      <c r="G76" s="149"/>
      <c r="H76" s="149"/>
      <c r="I76" s="150"/>
      <c r="J76"/>
      <c r="K76"/>
      <c r="L76"/>
      <c r="M76"/>
      <c r="N76"/>
      <c r="O76"/>
      <c r="P76"/>
      <c r="Q76"/>
      <c r="R76"/>
      <c r="S76"/>
      <c r="T76"/>
      <c r="U76"/>
      <c r="V76"/>
    </row>
    <row r="77" spans="1:9" s="143" customFormat="1" ht="15">
      <c r="A77" s="146"/>
      <c r="B77" s="146"/>
      <c r="C77" s="147"/>
      <c r="D77"/>
      <c r="E77" s="138"/>
      <c r="F77" s="148"/>
      <c r="G77" s="149"/>
      <c r="H77" s="149"/>
      <c r="I77" s="150"/>
    </row>
    <row r="78" spans="1:9" s="143" customFormat="1" ht="15">
      <c r="A78" s="146"/>
      <c r="B78" s="146"/>
      <c r="C78" s="147"/>
      <c r="D78"/>
      <c r="E78" s="138"/>
      <c r="F78" s="148"/>
      <c r="G78" s="149"/>
      <c r="H78" s="149"/>
      <c r="I78" s="150"/>
    </row>
    <row r="79" spans="1:22" s="143" customFormat="1" ht="15">
      <c r="A79" s="146"/>
      <c r="B79" s="146"/>
      <c r="C79" s="147"/>
      <c r="D79"/>
      <c r="E79" s="138"/>
      <c r="F79" s="148"/>
      <c r="G79" s="149"/>
      <c r="H79" s="149"/>
      <c r="I79" s="150"/>
      <c r="J79"/>
      <c r="K79"/>
      <c r="L79"/>
      <c r="M79"/>
      <c r="N79"/>
      <c r="O79"/>
      <c r="P79"/>
      <c r="Q79"/>
      <c r="R79"/>
      <c r="S79"/>
      <c r="T79"/>
      <c r="U79"/>
      <c r="V79"/>
    </row>
    <row r="80" spans="1:9" s="143" customFormat="1" ht="15">
      <c r="A80" s="146"/>
      <c r="B80" s="146"/>
      <c r="C80" s="147"/>
      <c r="D80"/>
      <c r="E80" s="138"/>
      <c r="F80" s="148"/>
      <c r="G80" s="149"/>
      <c r="H80" s="149"/>
      <c r="I80" s="150"/>
    </row>
    <row r="81" spans="1:9" s="143" customFormat="1" ht="15">
      <c r="A81" s="146"/>
      <c r="B81" s="146"/>
      <c r="C81" s="147"/>
      <c r="D81"/>
      <c r="E81" s="138"/>
      <c r="F81" s="148"/>
      <c r="G81" s="149"/>
      <c r="H81" s="149"/>
      <c r="I81" s="150"/>
    </row>
    <row r="82" spans="10:22" ht="15">
      <c r="J82" s="143"/>
      <c r="K82" s="143"/>
      <c r="L82" s="143"/>
      <c r="M82" s="143"/>
      <c r="N82" s="143"/>
      <c r="O82" s="143"/>
      <c r="P82" s="143"/>
      <c r="Q82" s="143"/>
      <c r="R82" s="143"/>
      <c r="S82" s="143"/>
      <c r="T82" s="143"/>
      <c r="U82" s="143"/>
      <c r="V82" s="143"/>
    </row>
    <row r="83" spans="1:22" s="143" customFormat="1" ht="15">
      <c r="A83" s="146"/>
      <c r="B83" s="146"/>
      <c r="C83" s="147"/>
      <c r="D83"/>
      <c r="E83" s="138"/>
      <c r="F83" s="148"/>
      <c r="G83" s="149"/>
      <c r="H83" s="149"/>
      <c r="I83" s="150"/>
      <c r="J83"/>
      <c r="K83"/>
      <c r="L83"/>
      <c r="M83"/>
      <c r="N83"/>
      <c r="O83"/>
      <c r="P83"/>
      <c r="Q83"/>
      <c r="R83"/>
      <c r="S83"/>
      <c r="T83"/>
      <c r="U83"/>
      <c r="V83"/>
    </row>
    <row r="84" spans="1:9" s="143" customFormat="1" ht="15">
      <c r="A84" s="146"/>
      <c r="B84" s="146"/>
      <c r="C84" s="147"/>
      <c r="D84"/>
      <c r="E84" s="138"/>
      <c r="F84" s="148"/>
      <c r="G84" s="149"/>
      <c r="H84" s="149"/>
      <c r="I84" s="150"/>
    </row>
    <row r="86" spans="1:9" s="143" customFormat="1" ht="24.75" customHeight="1">
      <c r="A86" s="146"/>
      <c r="B86" s="146"/>
      <c r="C86" s="147"/>
      <c r="D86"/>
      <c r="E86" s="138"/>
      <c r="F86" s="148"/>
      <c r="G86" s="149"/>
      <c r="H86" s="149"/>
      <c r="I86" s="150"/>
    </row>
    <row r="87" spans="1:9" s="143" customFormat="1" ht="24.75" customHeight="1">
      <c r="A87" s="146"/>
      <c r="B87" s="146"/>
      <c r="C87" s="147"/>
      <c r="D87"/>
      <c r="E87" s="138"/>
      <c r="F87" s="148"/>
      <c r="G87" s="149"/>
      <c r="H87" s="149"/>
      <c r="I87" s="150"/>
    </row>
    <row r="88" spans="1:22" s="143" customFormat="1" ht="24.75" customHeight="1">
      <c r="A88" s="146"/>
      <c r="B88" s="146"/>
      <c r="C88" s="147"/>
      <c r="D88"/>
      <c r="E88" s="138"/>
      <c r="F88" s="148"/>
      <c r="G88" s="149"/>
      <c r="H88" s="149"/>
      <c r="I88" s="150"/>
      <c r="J88"/>
      <c r="K88"/>
      <c r="L88"/>
      <c r="M88"/>
      <c r="N88"/>
      <c r="O88"/>
      <c r="P88"/>
      <c r="Q88"/>
      <c r="R88"/>
      <c r="S88"/>
      <c r="T88"/>
      <c r="U88"/>
      <c r="V88"/>
    </row>
    <row r="89" spans="10:22" ht="15">
      <c r="J89" s="143"/>
      <c r="K89" s="143"/>
      <c r="L89" s="143"/>
      <c r="M89" s="143"/>
      <c r="N89" s="143"/>
      <c r="O89" s="143"/>
      <c r="P89" s="143"/>
      <c r="Q89" s="143"/>
      <c r="R89" s="143"/>
      <c r="S89" s="143"/>
      <c r="T89" s="143"/>
      <c r="U89" s="143"/>
      <c r="V89" s="143"/>
    </row>
    <row r="90" spans="1:9" s="143" customFormat="1" ht="24.75" customHeight="1">
      <c r="A90" s="146"/>
      <c r="B90" s="146"/>
      <c r="C90" s="147"/>
      <c r="D90"/>
      <c r="E90" s="138"/>
      <c r="F90" s="148"/>
      <c r="G90" s="149"/>
      <c r="H90" s="149"/>
      <c r="I90" s="150"/>
    </row>
    <row r="92" spans="1:9" s="143" customFormat="1" ht="24.75" customHeight="1">
      <c r="A92" s="146"/>
      <c r="B92" s="146"/>
      <c r="C92" s="147"/>
      <c r="D92"/>
      <c r="E92" s="138"/>
      <c r="F92" s="148"/>
      <c r="G92" s="149"/>
      <c r="H92" s="149"/>
      <c r="I92" s="150"/>
    </row>
    <row r="93" spans="1:9" s="143" customFormat="1" ht="24.75" customHeight="1">
      <c r="A93" s="146"/>
      <c r="B93" s="146"/>
      <c r="C93" s="147"/>
      <c r="D93"/>
      <c r="E93" s="138"/>
      <c r="F93" s="148"/>
      <c r="G93" s="149"/>
      <c r="H93" s="149"/>
      <c r="I93" s="150"/>
    </row>
    <row r="94" spans="10:22" ht="15">
      <c r="J94" s="143"/>
      <c r="K94" s="143"/>
      <c r="L94" s="143"/>
      <c r="M94" s="143"/>
      <c r="N94" s="143"/>
      <c r="O94" s="143"/>
      <c r="P94" s="143"/>
      <c r="Q94" s="143"/>
      <c r="R94" s="143"/>
      <c r="S94" s="143"/>
      <c r="T94" s="143"/>
      <c r="U94" s="143"/>
      <c r="V94" s="143"/>
    </row>
    <row r="95" spans="1:9" s="143" customFormat="1" ht="24.75" customHeight="1">
      <c r="A95" s="146"/>
      <c r="B95" s="146"/>
      <c r="C95" s="147"/>
      <c r="D95"/>
      <c r="E95" s="138"/>
      <c r="F95" s="148"/>
      <c r="G95" s="149"/>
      <c r="H95" s="149"/>
      <c r="I95" s="150"/>
    </row>
    <row r="96" spans="1:22" s="143" customFormat="1" ht="24.75" customHeight="1">
      <c r="A96" s="146"/>
      <c r="B96" s="146"/>
      <c r="C96" s="147"/>
      <c r="D96"/>
      <c r="E96" s="138"/>
      <c r="F96" s="148"/>
      <c r="G96" s="149"/>
      <c r="H96" s="149"/>
      <c r="I96" s="150"/>
      <c r="J96"/>
      <c r="K96"/>
      <c r="L96"/>
      <c r="M96"/>
      <c r="N96"/>
      <c r="O96"/>
      <c r="P96"/>
      <c r="Q96"/>
      <c r="R96"/>
      <c r="S96"/>
      <c r="T96"/>
      <c r="U96"/>
      <c r="V96"/>
    </row>
    <row r="97" spans="10:22" ht="15">
      <c r="J97" s="143"/>
      <c r="K97" s="143"/>
      <c r="L97" s="143"/>
      <c r="M97" s="143"/>
      <c r="N97" s="143"/>
      <c r="O97" s="143"/>
      <c r="P97" s="143"/>
      <c r="Q97" s="143"/>
      <c r="R97" s="143"/>
      <c r="S97" s="143"/>
      <c r="T97" s="143"/>
      <c r="U97" s="143"/>
      <c r="V97" s="143"/>
    </row>
    <row r="98" spans="1:9" s="143" customFormat="1" ht="15">
      <c r="A98" s="146"/>
      <c r="B98" s="146"/>
      <c r="C98" s="147"/>
      <c r="D98"/>
      <c r="E98" s="138"/>
      <c r="F98" s="148"/>
      <c r="G98" s="149"/>
      <c r="H98" s="149"/>
      <c r="I98" s="150"/>
    </row>
    <row r="99" spans="1:22" s="143" customFormat="1" ht="15">
      <c r="A99" s="146"/>
      <c r="B99" s="146"/>
      <c r="C99" s="147"/>
      <c r="D99"/>
      <c r="E99" s="138"/>
      <c r="F99" s="148"/>
      <c r="G99" s="149"/>
      <c r="H99" s="149"/>
      <c r="I99" s="150"/>
      <c r="J99"/>
      <c r="K99"/>
      <c r="L99"/>
      <c r="M99"/>
      <c r="N99"/>
      <c r="O99"/>
      <c r="P99"/>
      <c r="Q99"/>
      <c r="R99"/>
      <c r="S99"/>
      <c r="T99"/>
      <c r="U99"/>
      <c r="V99"/>
    </row>
    <row r="100" spans="1:9" s="143" customFormat="1" ht="15">
      <c r="A100" s="146"/>
      <c r="B100" s="146"/>
      <c r="C100" s="147"/>
      <c r="D100"/>
      <c r="E100" s="138"/>
      <c r="F100" s="148"/>
      <c r="G100" s="149"/>
      <c r="H100" s="149"/>
      <c r="I100" s="150"/>
    </row>
    <row r="101" spans="1:22" s="143" customFormat="1" ht="24.75" customHeight="1">
      <c r="A101" s="146"/>
      <c r="B101" s="146"/>
      <c r="C101" s="147"/>
      <c r="D101"/>
      <c r="E101" s="138"/>
      <c r="F101" s="148"/>
      <c r="G101" s="149"/>
      <c r="H101" s="149"/>
      <c r="I101" s="150"/>
      <c r="J101"/>
      <c r="K101"/>
      <c r="L101"/>
      <c r="M101"/>
      <c r="N101"/>
      <c r="O101"/>
      <c r="P101"/>
      <c r="Q101"/>
      <c r="R101"/>
      <c r="S101"/>
      <c r="T101"/>
      <c r="U101"/>
      <c r="V101"/>
    </row>
    <row r="102" spans="10:22" ht="15">
      <c r="J102" s="143"/>
      <c r="K102" s="143"/>
      <c r="L102" s="143"/>
      <c r="M102" s="143"/>
      <c r="N102" s="143"/>
      <c r="O102" s="143"/>
      <c r="P102" s="143"/>
      <c r="Q102" s="143"/>
      <c r="R102" s="143"/>
      <c r="S102" s="143"/>
      <c r="T102" s="143"/>
      <c r="U102" s="143"/>
      <c r="V102" s="143"/>
    </row>
    <row r="103" spans="1:22" s="143" customFormat="1" ht="15">
      <c r="A103" s="146"/>
      <c r="B103" s="146"/>
      <c r="C103" s="147"/>
      <c r="D103"/>
      <c r="E103" s="138"/>
      <c r="F103" s="148"/>
      <c r="G103" s="149"/>
      <c r="H103" s="149"/>
      <c r="I103" s="150"/>
      <c r="J103"/>
      <c r="K103"/>
      <c r="L103"/>
      <c r="M103"/>
      <c r="N103"/>
      <c r="O103"/>
      <c r="P103"/>
      <c r="Q103"/>
      <c r="R103"/>
      <c r="S103"/>
      <c r="T103"/>
      <c r="U103"/>
      <c r="V103"/>
    </row>
    <row r="104" spans="1:9" s="143" customFormat="1" ht="24.75" customHeight="1">
      <c r="A104" s="146"/>
      <c r="B104" s="146"/>
      <c r="C104" s="147"/>
      <c r="D104"/>
      <c r="E104" s="138"/>
      <c r="F104" s="148"/>
      <c r="G104" s="149"/>
      <c r="H104" s="149"/>
      <c r="I104" s="150"/>
    </row>
    <row r="105" spans="10:22" ht="15">
      <c r="J105" s="143"/>
      <c r="K105" s="143"/>
      <c r="L105" s="143"/>
      <c r="M105" s="143"/>
      <c r="N105" s="143"/>
      <c r="O105" s="143"/>
      <c r="P105" s="143"/>
      <c r="Q105" s="143"/>
      <c r="R105" s="143"/>
      <c r="S105" s="143"/>
      <c r="T105" s="143"/>
      <c r="U105" s="143"/>
      <c r="V105" s="143"/>
    </row>
    <row r="106" spans="1:9" s="143" customFormat="1" ht="24.75" customHeight="1">
      <c r="A106" s="146"/>
      <c r="B106" s="146"/>
      <c r="C106" s="147"/>
      <c r="D106"/>
      <c r="E106" s="138"/>
      <c r="F106" s="148"/>
      <c r="G106" s="149"/>
      <c r="H106" s="149"/>
      <c r="I106" s="150"/>
    </row>
    <row r="107" spans="10:22" ht="15">
      <c r="J107" s="143"/>
      <c r="K107" s="143"/>
      <c r="L107" s="143"/>
      <c r="M107" s="143"/>
      <c r="N107" s="143"/>
      <c r="O107" s="143"/>
      <c r="P107" s="143"/>
      <c r="Q107" s="143"/>
      <c r="R107" s="143"/>
      <c r="S107" s="143"/>
      <c r="T107" s="143"/>
      <c r="U107" s="143"/>
      <c r="V107" s="143"/>
    </row>
    <row r="108" spans="1:9" s="143" customFormat="1" ht="24.75" customHeight="1">
      <c r="A108" s="146"/>
      <c r="B108" s="146"/>
      <c r="C108" s="147"/>
      <c r="D108"/>
      <c r="E108" s="138"/>
      <c r="F108" s="148"/>
      <c r="G108" s="149"/>
      <c r="H108" s="149"/>
      <c r="I108" s="150"/>
    </row>
    <row r="109" spans="10:22" ht="15">
      <c r="J109" s="143"/>
      <c r="K109" s="143"/>
      <c r="L109" s="143"/>
      <c r="M109" s="143"/>
      <c r="N109" s="143"/>
      <c r="O109" s="143"/>
      <c r="P109" s="143"/>
      <c r="Q109" s="143"/>
      <c r="R109" s="143"/>
      <c r="S109" s="143"/>
      <c r="T109" s="143"/>
      <c r="U109" s="143"/>
      <c r="V109" s="143"/>
    </row>
    <row r="110" spans="1:22" s="143" customFormat="1" ht="15">
      <c r="A110" s="146"/>
      <c r="B110" s="146"/>
      <c r="C110" s="147"/>
      <c r="D110"/>
      <c r="E110" s="138"/>
      <c r="F110" s="148"/>
      <c r="G110" s="149"/>
      <c r="H110" s="149"/>
      <c r="I110" s="150"/>
      <c r="J110"/>
      <c r="K110"/>
      <c r="L110"/>
      <c r="M110"/>
      <c r="N110"/>
      <c r="O110"/>
      <c r="P110"/>
      <c r="Q110"/>
      <c r="R110"/>
      <c r="S110"/>
      <c r="T110"/>
      <c r="U110"/>
      <c r="V110"/>
    </row>
    <row r="111" spans="1:9" s="143" customFormat="1" ht="15">
      <c r="A111" s="146"/>
      <c r="B111" s="146"/>
      <c r="C111" s="147"/>
      <c r="D111"/>
      <c r="E111" s="138"/>
      <c r="F111" s="148"/>
      <c r="G111" s="149"/>
      <c r="H111" s="149"/>
      <c r="I111" s="150"/>
    </row>
    <row r="112" spans="1:22" s="143" customFormat="1" ht="15">
      <c r="A112" s="146"/>
      <c r="B112" s="146"/>
      <c r="C112" s="147"/>
      <c r="D112"/>
      <c r="E112" s="138"/>
      <c r="F112" s="148"/>
      <c r="G112" s="149"/>
      <c r="H112" s="149"/>
      <c r="I112" s="150"/>
      <c r="J112"/>
      <c r="K112"/>
      <c r="L112"/>
      <c r="M112"/>
      <c r="N112"/>
      <c r="O112"/>
      <c r="P112"/>
      <c r="Q112"/>
      <c r="R112"/>
      <c r="S112"/>
      <c r="T112"/>
      <c r="U112"/>
      <c r="V112"/>
    </row>
    <row r="113" spans="1:22" s="143" customFormat="1" ht="15">
      <c r="A113" s="146"/>
      <c r="B113" s="146"/>
      <c r="C113" s="147"/>
      <c r="D113"/>
      <c r="E113" s="138"/>
      <c r="F113" s="148"/>
      <c r="G113" s="149"/>
      <c r="H113" s="149"/>
      <c r="I113" s="150"/>
      <c r="J113"/>
      <c r="K113"/>
      <c r="L113"/>
      <c r="M113"/>
      <c r="N113"/>
      <c r="O113"/>
      <c r="P113"/>
      <c r="Q113"/>
      <c r="R113"/>
      <c r="S113"/>
      <c r="T113"/>
      <c r="U113"/>
      <c r="V113"/>
    </row>
    <row r="114" spans="1:22" s="143" customFormat="1" ht="15">
      <c r="A114" s="146"/>
      <c r="B114" s="146"/>
      <c r="C114" s="147"/>
      <c r="D114"/>
      <c r="E114" s="138"/>
      <c r="F114" s="148"/>
      <c r="G114" s="149"/>
      <c r="H114" s="149"/>
      <c r="I114" s="150"/>
      <c r="J114" s="145"/>
      <c r="K114" s="145"/>
      <c r="L114" s="145"/>
      <c r="M114" s="145"/>
      <c r="N114" s="145"/>
      <c r="O114" s="145"/>
      <c r="P114" s="145"/>
      <c r="Q114" s="145"/>
      <c r="R114" s="145"/>
      <c r="S114" s="145"/>
      <c r="T114" s="145"/>
      <c r="U114" s="145"/>
      <c r="V114" s="145"/>
    </row>
    <row r="115" spans="1:22" s="143" customFormat="1" ht="15">
      <c r="A115" s="146"/>
      <c r="B115" s="146"/>
      <c r="C115" s="147"/>
      <c r="D115"/>
      <c r="E115" s="138"/>
      <c r="F115" s="148"/>
      <c r="G115" s="149"/>
      <c r="H115" s="149"/>
      <c r="I115" s="150"/>
      <c r="J115" s="145"/>
      <c r="K115" s="145"/>
      <c r="L115" s="145"/>
      <c r="M115" s="145"/>
      <c r="N115" s="145"/>
      <c r="O115" s="145"/>
      <c r="P115" s="145"/>
      <c r="Q115" s="145"/>
      <c r="R115" s="145"/>
      <c r="S115" s="145"/>
      <c r="T115" s="145"/>
      <c r="U115" s="145"/>
      <c r="V115" s="145"/>
    </row>
    <row r="116" spans="10:22" ht="15">
      <c r="J116" s="145"/>
      <c r="K116" s="145"/>
      <c r="L116" s="145"/>
      <c r="M116" s="145"/>
      <c r="N116" s="145"/>
      <c r="O116" s="145"/>
      <c r="P116" s="145"/>
      <c r="Q116" s="145"/>
      <c r="R116" s="145"/>
      <c r="S116" s="145"/>
      <c r="T116" s="145"/>
      <c r="U116" s="145"/>
      <c r="V116" s="145"/>
    </row>
    <row r="117" spans="1:22" s="143" customFormat="1" ht="15">
      <c r="A117" s="146"/>
      <c r="B117" s="146"/>
      <c r="C117" s="147"/>
      <c r="D117"/>
      <c r="E117" s="138"/>
      <c r="F117" s="148"/>
      <c r="G117" s="149"/>
      <c r="H117" s="149"/>
      <c r="I117" s="150"/>
      <c r="J117"/>
      <c r="K117"/>
      <c r="L117"/>
      <c r="M117"/>
      <c r="N117"/>
      <c r="O117"/>
      <c r="P117"/>
      <c r="Q117"/>
      <c r="R117"/>
      <c r="S117"/>
      <c r="T117"/>
      <c r="U117"/>
      <c r="V117"/>
    </row>
    <row r="118" spans="10:22" ht="15">
      <c r="J118" s="143"/>
      <c r="K118" s="143"/>
      <c r="L118" s="143"/>
      <c r="M118" s="143"/>
      <c r="N118" s="143"/>
      <c r="O118" s="143"/>
      <c r="P118" s="143"/>
      <c r="Q118" s="143"/>
      <c r="R118" s="143"/>
      <c r="S118" s="143"/>
      <c r="T118" s="143"/>
      <c r="U118" s="143"/>
      <c r="V118" s="143"/>
    </row>
    <row r="120" spans="1:22" s="145" customFormat="1" ht="15">
      <c r="A120" s="146"/>
      <c r="B120" s="146"/>
      <c r="C120" s="147"/>
      <c r="D120"/>
      <c r="E120" s="138"/>
      <c r="F120" s="148"/>
      <c r="G120" s="149"/>
      <c r="H120" s="149"/>
      <c r="I120" s="150"/>
      <c r="J120" s="143"/>
      <c r="K120" s="143"/>
      <c r="L120" s="143"/>
      <c r="M120" s="143"/>
      <c r="N120" s="143"/>
      <c r="O120" s="143"/>
      <c r="P120" s="143"/>
      <c r="Q120" s="143"/>
      <c r="R120" s="143"/>
      <c r="S120" s="143"/>
      <c r="T120" s="143"/>
      <c r="U120" s="143"/>
      <c r="V120" s="143"/>
    </row>
    <row r="121" spans="1:22" s="145" customFormat="1" ht="15">
      <c r="A121" s="146"/>
      <c r="B121" s="146"/>
      <c r="C121" s="147"/>
      <c r="D121"/>
      <c r="E121" s="138"/>
      <c r="F121" s="148"/>
      <c r="G121" s="149"/>
      <c r="H121" s="149"/>
      <c r="I121" s="150"/>
      <c r="J121"/>
      <c r="K121"/>
      <c r="L121"/>
      <c r="M121"/>
      <c r="N121"/>
      <c r="O121"/>
      <c r="P121"/>
      <c r="Q121"/>
      <c r="R121"/>
      <c r="S121"/>
      <c r="T121"/>
      <c r="U121"/>
      <c r="V121"/>
    </row>
    <row r="122" spans="1:22" s="145" customFormat="1" ht="15">
      <c r="A122" s="146"/>
      <c r="B122" s="146"/>
      <c r="C122" s="147"/>
      <c r="D122"/>
      <c r="E122" s="138"/>
      <c r="F122" s="148"/>
      <c r="G122" s="149"/>
      <c r="H122" s="149"/>
      <c r="I122" s="150"/>
      <c r="J122"/>
      <c r="K122"/>
      <c r="L122"/>
      <c r="M122"/>
      <c r="N122"/>
      <c r="O122"/>
      <c r="P122"/>
      <c r="Q122"/>
      <c r="R122"/>
      <c r="S122"/>
      <c r="T122"/>
      <c r="U122"/>
      <c r="V122"/>
    </row>
    <row r="124" spans="1:22" s="143" customFormat="1" ht="15">
      <c r="A124" s="146"/>
      <c r="B124" s="146"/>
      <c r="C124" s="147"/>
      <c r="D124"/>
      <c r="E124" s="138"/>
      <c r="F124" s="148"/>
      <c r="G124" s="149"/>
      <c r="H124" s="149"/>
      <c r="I124" s="150"/>
      <c r="J124" s="145"/>
      <c r="K124" s="145"/>
      <c r="L124" s="145"/>
      <c r="M124" s="145"/>
      <c r="N124" s="145"/>
      <c r="O124" s="145"/>
      <c r="P124" s="145"/>
      <c r="Q124" s="145"/>
      <c r="R124" s="145"/>
      <c r="S124" s="145"/>
      <c r="T124" s="145"/>
      <c r="U124" s="145"/>
      <c r="V124" s="145"/>
    </row>
    <row r="126" spans="1:22" s="143" customFormat="1" ht="15">
      <c r="A126" s="146"/>
      <c r="B126" s="146"/>
      <c r="C126" s="147"/>
      <c r="D126"/>
      <c r="E126" s="138"/>
      <c r="F126" s="148"/>
      <c r="G126" s="149"/>
      <c r="H126" s="149"/>
      <c r="I126" s="150"/>
      <c r="J126"/>
      <c r="K126"/>
      <c r="L126"/>
      <c r="M126"/>
      <c r="N126"/>
      <c r="O126"/>
      <c r="P126"/>
      <c r="Q126"/>
      <c r="R126"/>
      <c r="S126"/>
      <c r="T126"/>
      <c r="U126"/>
      <c r="V126"/>
    </row>
    <row r="130" spans="1:22" s="145" customFormat="1" ht="17.25" customHeight="1">
      <c r="A130" s="146"/>
      <c r="B130" s="146"/>
      <c r="C130" s="147"/>
      <c r="D130"/>
      <c r="E130" s="138"/>
      <c r="F130" s="148"/>
      <c r="G130" s="149"/>
      <c r="H130" s="149"/>
      <c r="I130" s="150"/>
      <c r="J130"/>
      <c r="K130"/>
      <c r="L130"/>
      <c r="M130"/>
      <c r="N130"/>
      <c r="O130"/>
      <c r="P130"/>
      <c r="Q130"/>
      <c r="R130"/>
      <c r="S130"/>
      <c r="T130"/>
      <c r="U130"/>
      <c r="V130"/>
    </row>
  </sheetData>
  <mergeCells count="18">
    <mergeCell ref="E64:I64"/>
    <mergeCell ref="A63:G63"/>
    <mergeCell ref="D1:I2"/>
    <mergeCell ref="D3:I5"/>
    <mergeCell ref="A8:C8"/>
    <mergeCell ref="E8:F8"/>
    <mergeCell ref="H8:I8"/>
    <mergeCell ref="A6:C6"/>
    <mergeCell ref="E6:I6"/>
    <mergeCell ref="A7:C7"/>
    <mergeCell ref="E7:F7"/>
    <mergeCell ref="H7:I7"/>
    <mergeCell ref="J7:L10"/>
    <mergeCell ref="A11:I11"/>
    <mergeCell ref="F62:I62"/>
    <mergeCell ref="A9:C9"/>
    <mergeCell ref="E9:F9"/>
    <mergeCell ref="G9:I9"/>
  </mergeCells>
  <printOptions/>
  <pageMargins left="0.7" right="0.7" top="0.75" bottom="0.75" header="0.3" footer="0.3"/>
  <pageSetup fitToHeight="0" fitToWidth="1" horizontalDpi="600" verticalDpi="600" orientation="portrait" paperSize="9" scale="42" r:id="rId2"/>
  <colBreaks count="1" manualBreakCount="1">
    <brk id="9" max="16383" man="1"/>
  </colBreaks>
  <drawing r:id="rId1"/>
</worksheet>
</file>

<file path=xl/worksheets/sheet3.xml><?xml version="1.0" encoding="utf-8"?>
<worksheet xmlns="http://schemas.openxmlformats.org/spreadsheetml/2006/main" xmlns:r="http://schemas.openxmlformats.org/officeDocument/2006/relationships">
  <dimension ref="A1:GC403"/>
  <sheetViews>
    <sheetView view="pageBreakPreview" zoomScale="80" zoomScaleSheetLayoutView="80" workbookViewId="0" topLeftCell="A1">
      <selection activeCell="B75" sqref="B75:B402"/>
    </sheetView>
  </sheetViews>
  <sheetFormatPr defaultColWidth="9.140625" defaultRowHeight="15"/>
  <cols>
    <col min="1" max="1" width="8.421875" style="62" customWidth="1"/>
    <col min="2" max="2" width="18.00390625" style="62" customWidth="1"/>
    <col min="3" max="3" width="14.421875" style="62" customWidth="1"/>
    <col min="4" max="4" width="49.7109375" style="63" customWidth="1"/>
    <col min="5" max="5" width="10.421875" style="63" customWidth="1"/>
    <col min="6" max="6" width="9.8515625" style="64" customWidth="1"/>
    <col min="7" max="7" width="14.421875" style="64" customWidth="1"/>
    <col min="8" max="8" width="22.28125" style="64" customWidth="1"/>
    <col min="9" max="9" width="11.28125" style="64" customWidth="1"/>
    <col min="10" max="10" width="13.421875" style="64" customWidth="1"/>
    <col min="11" max="16384" width="9.140625" style="65" customWidth="1"/>
  </cols>
  <sheetData>
    <row r="1" spans="1:15" s="58" customFormat="1" ht="67.5" customHeight="1">
      <c r="A1" s="450"/>
      <c r="B1" s="450"/>
      <c r="C1" s="450"/>
      <c r="D1" s="451" t="s">
        <v>7</v>
      </c>
      <c r="E1" s="451"/>
      <c r="F1" s="451"/>
      <c r="G1" s="451"/>
      <c r="H1" s="451"/>
      <c r="I1" s="451"/>
      <c r="J1" s="451"/>
      <c r="K1" s="132"/>
      <c r="L1" s="65"/>
      <c r="M1" s="65"/>
      <c r="N1" s="65"/>
      <c r="O1" s="65"/>
    </row>
    <row r="2" spans="1:15" s="59" customFormat="1" ht="15.75">
      <c r="A2" s="452" t="s">
        <v>45</v>
      </c>
      <c r="B2" s="453"/>
      <c r="C2" s="453"/>
      <c r="D2" s="454" t="s">
        <v>415</v>
      </c>
      <c r="E2" s="454"/>
      <c r="F2" s="454"/>
      <c r="G2" s="454"/>
      <c r="H2" s="455"/>
      <c r="I2" s="460" t="s">
        <v>46</v>
      </c>
      <c r="J2" s="462" t="s">
        <v>416</v>
      </c>
      <c r="K2" s="132"/>
      <c r="L2" s="65"/>
      <c r="M2" s="65"/>
      <c r="N2" s="65"/>
      <c r="O2" s="65"/>
    </row>
    <row r="3" spans="1:15" s="60" customFormat="1" ht="15.75">
      <c r="A3" s="456" t="s">
        <v>47</v>
      </c>
      <c r="B3" s="457"/>
      <c r="C3" s="457"/>
      <c r="D3" s="458" t="s">
        <v>353</v>
      </c>
      <c r="E3" s="458"/>
      <c r="F3" s="458"/>
      <c r="G3" s="458"/>
      <c r="H3" s="459"/>
      <c r="I3" s="461"/>
      <c r="J3" s="463"/>
      <c r="K3" s="132"/>
      <c r="L3" s="65" t="e">
        <f>#REF!+#REF!+#REF!+#REF!</f>
        <v>#REF!</v>
      </c>
      <c r="M3" s="65"/>
      <c r="N3" s="65"/>
      <c r="O3" s="65"/>
    </row>
    <row r="4" spans="1:15" s="60" customFormat="1" ht="18.75" thickBot="1">
      <c r="A4" s="448" t="s">
        <v>48</v>
      </c>
      <c r="B4" s="449"/>
      <c r="C4" s="449"/>
      <c r="D4" s="449"/>
      <c r="E4" s="449"/>
      <c r="F4" s="449"/>
      <c r="G4" s="449"/>
      <c r="H4" s="449"/>
      <c r="I4" s="449"/>
      <c r="J4" s="449"/>
      <c r="K4" s="132"/>
      <c r="L4" s="65"/>
      <c r="M4" s="65"/>
      <c r="N4" s="65"/>
      <c r="O4" s="65"/>
    </row>
    <row r="5" spans="1:21" s="60" customFormat="1" ht="32.25" customHeight="1">
      <c r="A5" s="66" t="s">
        <v>0</v>
      </c>
      <c r="B5" s="67" t="s">
        <v>16</v>
      </c>
      <c r="C5" s="68" t="s">
        <v>17</v>
      </c>
      <c r="D5" s="68" t="s">
        <v>49</v>
      </c>
      <c r="E5" s="68" t="s">
        <v>50</v>
      </c>
      <c r="F5" s="69" t="s">
        <v>51</v>
      </c>
      <c r="G5" s="69" t="s">
        <v>52</v>
      </c>
      <c r="H5" s="69" t="s">
        <v>53</v>
      </c>
      <c r="I5" s="69" t="s">
        <v>54</v>
      </c>
      <c r="J5" s="69" t="s">
        <v>19</v>
      </c>
      <c r="K5" s="65"/>
      <c r="L5" s="134"/>
      <c r="M5" s="134"/>
      <c r="N5" s="134"/>
      <c r="O5" s="134"/>
      <c r="P5" s="134"/>
      <c r="Q5" s="134"/>
      <c r="R5" s="134"/>
      <c r="S5" s="134"/>
      <c r="T5" s="65"/>
      <c r="U5" s="65"/>
    </row>
    <row r="6" spans="1:19" ht="15">
      <c r="A6" s="70" t="s">
        <v>23</v>
      </c>
      <c r="B6" s="71"/>
      <c r="C6" s="72"/>
      <c r="D6" s="72" t="s">
        <v>24</v>
      </c>
      <c r="E6" s="72"/>
      <c r="F6" s="73"/>
      <c r="G6" s="72"/>
      <c r="H6" s="72"/>
      <c r="I6" s="72"/>
      <c r="J6" s="72"/>
      <c r="L6" s="134"/>
      <c r="M6" s="134"/>
      <c r="N6" s="134"/>
      <c r="O6" s="134"/>
      <c r="P6" s="134"/>
      <c r="Q6" s="134"/>
      <c r="R6" s="134"/>
      <c r="S6" s="134"/>
    </row>
    <row r="7" spans="1:11" ht="30">
      <c r="A7" s="309" t="s">
        <v>25</v>
      </c>
      <c r="B7" s="310" t="s">
        <v>27</v>
      </c>
      <c r="C7" s="311" t="s">
        <v>28</v>
      </c>
      <c r="D7" s="90" t="s">
        <v>29</v>
      </c>
      <c r="E7" s="312" t="s">
        <v>30</v>
      </c>
      <c r="F7" s="77"/>
      <c r="G7" s="78"/>
      <c r="H7" s="78"/>
      <c r="I7" s="78"/>
      <c r="J7" s="107">
        <f>J8</f>
        <v>6</v>
      </c>
      <c r="K7" s="214"/>
    </row>
    <row r="8" spans="1:11" ht="15">
      <c r="A8" s="79"/>
      <c r="B8" s="279"/>
      <c r="C8" s="176"/>
      <c r="D8" s="90"/>
      <c r="E8" s="74"/>
      <c r="F8" s="83">
        <v>3</v>
      </c>
      <c r="G8" s="83">
        <v>2</v>
      </c>
      <c r="H8" s="83"/>
      <c r="I8" s="83">
        <v>1</v>
      </c>
      <c r="J8" s="83">
        <f>F8*G8*I8</f>
        <v>6</v>
      </c>
      <c r="K8" s="214"/>
    </row>
    <row r="9" spans="1:11" ht="15">
      <c r="A9" s="79"/>
      <c r="B9" s="279"/>
      <c r="C9" s="176"/>
      <c r="D9" s="90"/>
      <c r="E9" s="74"/>
      <c r="F9" s="83"/>
      <c r="G9" s="83"/>
      <c r="H9" s="83"/>
      <c r="I9" s="83"/>
      <c r="J9" s="83"/>
      <c r="K9" s="214"/>
    </row>
    <row r="10" spans="1:19" ht="15">
      <c r="A10" s="70" t="s">
        <v>4</v>
      </c>
      <c r="B10" s="71"/>
      <c r="C10" s="72"/>
      <c r="D10" s="72" t="s">
        <v>186</v>
      </c>
      <c r="E10" s="72"/>
      <c r="F10" s="73"/>
      <c r="G10" s="72"/>
      <c r="H10" s="72"/>
      <c r="I10" s="72"/>
      <c r="J10" s="72"/>
      <c r="L10" s="134"/>
      <c r="M10" s="134"/>
      <c r="N10" s="134"/>
      <c r="O10" s="134"/>
      <c r="P10" s="134"/>
      <c r="Q10" s="134"/>
      <c r="R10" s="134"/>
      <c r="S10" s="134"/>
    </row>
    <row r="11" spans="1:11" ht="30">
      <c r="A11" s="309" t="s">
        <v>33</v>
      </c>
      <c r="B11" s="310" t="s">
        <v>41</v>
      </c>
      <c r="C11" s="176" t="s">
        <v>192</v>
      </c>
      <c r="D11" s="90" t="s">
        <v>190</v>
      </c>
      <c r="E11" s="312" t="s">
        <v>30</v>
      </c>
      <c r="F11" s="77"/>
      <c r="G11" s="78"/>
      <c r="H11" s="78"/>
      <c r="I11" s="78"/>
      <c r="J11" s="107">
        <f>J16</f>
        <v>109.71</v>
      </c>
      <c r="K11" s="214"/>
    </row>
    <row r="12" spans="1:11" ht="15">
      <c r="A12" s="79"/>
      <c r="B12" s="279"/>
      <c r="C12" s="176"/>
      <c r="D12" s="90" t="s">
        <v>187</v>
      </c>
      <c r="E12" s="74"/>
      <c r="F12" s="83">
        <v>7.04</v>
      </c>
      <c r="G12" s="83"/>
      <c r="H12" s="83">
        <v>4.88</v>
      </c>
      <c r="I12" s="83">
        <v>1</v>
      </c>
      <c r="J12" s="83">
        <f>F12*H12*I12</f>
        <v>34.36</v>
      </c>
      <c r="K12" s="214"/>
    </row>
    <row r="13" spans="1:11" ht="12.75" customHeight="1">
      <c r="A13" s="79"/>
      <c r="B13" s="279"/>
      <c r="C13" s="176"/>
      <c r="D13" s="90" t="s">
        <v>188</v>
      </c>
      <c r="E13" s="74"/>
      <c r="F13" s="83">
        <v>8.44</v>
      </c>
      <c r="G13" s="83"/>
      <c r="H13" s="83">
        <v>4.26</v>
      </c>
      <c r="I13" s="83">
        <v>1</v>
      </c>
      <c r="J13" s="83">
        <f aca="true" t="shared" si="0" ref="J13:J14">F13*H13*I13</f>
        <v>35.95</v>
      </c>
      <c r="K13" s="214"/>
    </row>
    <row r="14" spans="1:11" ht="15">
      <c r="A14" s="79"/>
      <c r="B14" s="279"/>
      <c r="C14" s="176"/>
      <c r="D14" s="90" t="s">
        <v>189</v>
      </c>
      <c r="E14" s="74"/>
      <c r="F14" s="83">
        <v>7.35</v>
      </c>
      <c r="G14" s="83"/>
      <c r="H14" s="83">
        <v>5.36</v>
      </c>
      <c r="I14" s="83">
        <v>1</v>
      </c>
      <c r="J14" s="83">
        <f t="shared" si="0"/>
        <v>39.4</v>
      </c>
      <c r="K14" s="214"/>
    </row>
    <row r="15" spans="1:11" ht="15">
      <c r="A15" s="79"/>
      <c r="B15" s="279"/>
      <c r="C15" s="176"/>
      <c r="D15" s="90"/>
      <c r="E15" s="74"/>
      <c r="F15" s="83"/>
      <c r="G15" s="83"/>
      <c r="H15" s="83"/>
      <c r="I15" s="83"/>
      <c r="J15" s="83"/>
      <c r="K15" s="214"/>
    </row>
    <row r="16" spans="1:11" ht="15">
      <c r="A16" s="79"/>
      <c r="B16" s="279"/>
      <c r="C16" s="176"/>
      <c r="D16" s="90"/>
      <c r="E16" s="74"/>
      <c r="F16" s="83"/>
      <c r="G16" s="83"/>
      <c r="H16" s="83"/>
      <c r="I16" s="83"/>
      <c r="J16" s="83">
        <f>SUM(J12:J14)</f>
        <v>109.71</v>
      </c>
      <c r="K16" s="214"/>
    </row>
    <row r="17" spans="1:11" ht="15">
      <c r="A17" s="79"/>
      <c r="B17" s="279"/>
      <c r="C17" s="176"/>
      <c r="D17" s="90"/>
      <c r="E17" s="74"/>
      <c r="F17" s="83"/>
      <c r="G17" s="83"/>
      <c r="H17" s="83"/>
      <c r="I17" s="83"/>
      <c r="J17" s="83"/>
      <c r="K17" s="214"/>
    </row>
    <row r="18" spans="1:11" ht="30">
      <c r="A18" s="309" t="s">
        <v>34</v>
      </c>
      <c r="B18" s="310" t="s">
        <v>41</v>
      </c>
      <c r="C18" s="176" t="s">
        <v>191</v>
      </c>
      <c r="D18" s="90" t="s">
        <v>193</v>
      </c>
      <c r="E18" s="312" t="s">
        <v>30</v>
      </c>
      <c r="F18" s="77"/>
      <c r="G18" s="78"/>
      <c r="H18" s="78"/>
      <c r="I18" s="78"/>
      <c r="J18" s="107">
        <f>J19</f>
        <v>662.36</v>
      </c>
      <c r="K18" s="214"/>
    </row>
    <row r="19" spans="1:11" ht="15">
      <c r="A19" s="79"/>
      <c r="B19" s="279"/>
      <c r="C19" s="176"/>
      <c r="D19" s="90" t="s">
        <v>281</v>
      </c>
      <c r="E19" s="74"/>
      <c r="F19" s="83">
        <f>J326</f>
        <v>662.36</v>
      </c>
      <c r="G19" s="83"/>
      <c r="H19" s="83"/>
      <c r="I19" s="83">
        <v>1</v>
      </c>
      <c r="J19" s="83">
        <f>PRODUCT(F19:I19)</f>
        <v>662.36</v>
      </c>
      <c r="K19" s="214"/>
    </row>
    <row r="20" spans="1:11" ht="15">
      <c r="A20" s="79"/>
      <c r="B20" s="279"/>
      <c r="C20" s="323"/>
      <c r="D20" s="90"/>
      <c r="E20" s="74"/>
      <c r="F20" s="83"/>
      <c r="G20" s="83"/>
      <c r="H20" s="83"/>
      <c r="I20" s="83"/>
      <c r="J20" s="83"/>
      <c r="K20" s="214"/>
    </row>
    <row r="21" spans="1:11" ht="15">
      <c r="A21" s="79"/>
      <c r="B21" s="279"/>
      <c r="C21" s="323"/>
      <c r="D21" s="90"/>
      <c r="E21" s="74"/>
      <c r="F21" s="83"/>
      <c r="G21" s="83"/>
      <c r="H21" s="83"/>
      <c r="I21" s="83"/>
      <c r="J21" s="83"/>
      <c r="K21" s="214"/>
    </row>
    <row r="22" spans="1:11" ht="30">
      <c r="A22" s="309" t="s">
        <v>143</v>
      </c>
      <c r="B22" s="310" t="s">
        <v>41</v>
      </c>
      <c r="C22" s="176" t="s">
        <v>307</v>
      </c>
      <c r="D22" s="90" t="s">
        <v>306</v>
      </c>
      <c r="E22" s="312" t="s">
        <v>35</v>
      </c>
      <c r="F22" s="77"/>
      <c r="G22" s="78"/>
      <c r="H22" s="78"/>
      <c r="I22" s="78"/>
      <c r="J22" s="107">
        <f>J27</f>
        <v>95.91</v>
      </c>
      <c r="K22" s="214"/>
    </row>
    <row r="23" spans="1:11" ht="15">
      <c r="A23" s="79"/>
      <c r="B23" s="279"/>
      <c r="C23" s="323"/>
      <c r="D23" s="90" t="s">
        <v>322</v>
      </c>
      <c r="E23" s="74"/>
      <c r="F23" s="83">
        <v>8.75</v>
      </c>
      <c r="G23" s="83"/>
      <c r="H23" s="83">
        <v>3.25</v>
      </c>
      <c r="I23" s="83">
        <v>1</v>
      </c>
      <c r="J23" s="83">
        <f>PRODUCT(F23:I23)</f>
        <v>28.44</v>
      </c>
      <c r="K23" s="214"/>
    </row>
    <row r="24" spans="1:11" ht="15">
      <c r="A24" s="79"/>
      <c r="B24" s="279"/>
      <c r="C24" s="323"/>
      <c r="D24" s="90" t="s">
        <v>323</v>
      </c>
      <c r="E24" s="74"/>
      <c r="F24" s="83">
        <v>7.27</v>
      </c>
      <c r="G24" s="83"/>
      <c r="H24" s="83">
        <v>5.94</v>
      </c>
      <c r="I24" s="83">
        <v>1</v>
      </c>
      <c r="J24" s="83">
        <f aca="true" t="shared" si="1" ref="J24:J25">PRODUCT(F24:I24)</f>
        <v>43.18</v>
      </c>
      <c r="K24" s="214"/>
    </row>
    <row r="25" spans="1:11" ht="15">
      <c r="A25" s="79"/>
      <c r="B25" s="279"/>
      <c r="C25" s="323"/>
      <c r="D25" s="90" t="s">
        <v>324</v>
      </c>
      <c r="E25" s="74"/>
      <c r="F25" s="83">
        <v>6.88</v>
      </c>
      <c r="G25" s="83"/>
      <c r="H25" s="83">
        <v>3.53</v>
      </c>
      <c r="I25" s="83">
        <v>1</v>
      </c>
      <c r="J25" s="83">
        <f t="shared" si="1"/>
        <v>24.29</v>
      </c>
      <c r="K25" s="214"/>
    </row>
    <row r="26" spans="1:11" ht="15">
      <c r="A26" s="79"/>
      <c r="B26" s="279"/>
      <c r="C26" s="323"/>
      <c r="D26" s="90"/>
      <c r="E26" s="74"/>
      <c r="F26" s="83"/>
      <c r="G26" s="83"/>
      <c r="H26" s="83"/>
      <c r="I26" s="83"/>
      <c r="J26" s="83"/>
      <c r="K26" s="214"/>
    </row>
    <row r="27" spans="1:11" ht="15">
      <c r="A27" s="79"/>
      <c r="B27" s="279"/>
      <c r="C27" s="323"/>
      <c r="D27" s="90" t="s">
        <v>2</v>
      </c>
      <c r="E27" s="74"/>
      <c r="F27" s="83"/>
      <c r="G27" s="83"/>
      <c r="H27" s="83"/>
      <c r="I27" s="83"/>
      <c r="J27" s="83">
        <f>SUM(J23:J25)</f>
        <v>95.91</v>
      </c>
      <c r="K27" s="214"/>
    </row>
    <row r="28" spans="1:11" ht="15">
      <c r="A28" s="79"/>
      <c r="B28" s="279"/>
      <c r="C28" s="323"/>
      <c r="D28" s="90"/>
      <c r="E28" s="74"/>
      <c r="F28" s="83"/>
      <c r="G28" s="83"/>
      <c r="H28" s="83"/>
      <c r="I28" s="83"/>
      <c r="J28" s="83"/>
      <c r="K28" s="214"/>
    </row>
    <row r="29" spans="1:11" ht="30">
      <c r="A29" s="309" t="s">
        <v>144</v>
      </c>
      <c r="B29" s="310" t="s">
        <v>41</v>
      </c>
      <c r="C29" s="176" t="s">
        <v>309</v>
      </c>
      <c r="D29" s="90" t="s">
        <v>308</v>
      </c>
      <c r="E29" s="312" t="s">
        <v>35</v>
      </c>
      <c r="F29" s="77"/>
      <c r="G29" s="78"/>
      <c r="H29" s="78"/>
      <c r="I29" s="78"/>
      <c r="J29" s="107">
        <f>J34</f>
        <v>95.91</v>
      </c>
      <c r="K29" s="214"/>
    </row>
    <row r="30" spans="1:11" ht="15">
      <c r="A30" s="79"/>
      <c r="B30" s="279"/>
      <c r="C30" s="323"/>
      <c r="D30" s="90" t="s">
        <v>322</v>
      </c>
      <c r="E30" s="74"/>
      <c r="F30" s="83">
        <v>8.75</v>
      </c>
      <c r="G30" s="83"/>
      <c r="H30" s="83">
        <v>3.25</v>
      </c>
      <c r="I30" s="83">
        <v>1</v>
      </c>
      <c r="J30" s="83">
        <f>PRODUCT(F30:I30)</f>
        <v>28.44</v>
      </c>
      <c r="K30" s="214"/>
    </row>
    <row r="31" spans="1:11" ht="15">
      <c r="A31" s="79"/>
      <c r="B31" s="279"/>
      <c r="C31" s="323"/>
      <c r="D31" s="90" t="s">
        <v>323</v>
      </c>
      <c r="E31" s="74"/>
      <c r="F31" s="83">
        <v>7.27</v>
      </c>
      <c r="G31" s="83"/>
      <c r="H31" s="83">
        <v>5.94</v>
      </c>
      <c r="I31" s="83">
        <v>1</v>
      </c>
      <c r="J31" s="83">
        <f aca="true" t="shared" si="2" ref="J31:J32">PRODUCT(F31:I31)</f>
        <v>43.18</v>
      </c>
      <c r="K31" s="214"/>
    </row>
    <row r="32" spans="1:11" ht="15">
      <c r="A32" s="79"/>
      <c r="B32" s="279"/>
      <c r="C32" s="323"/>
      <c r="D32" s="90" t="s">
        <v>324</v>
      </c>
      <c r="E32" s="74"/>
      <c r="F32" s="83">
        <v>6.88</v>
      </c>
      <c r="G32" s="83"/>
      <c r="H32" s="83">
        <v>3.53</v>
      </c>
      <c r="I32" s="83">
        <v>1</v>
      </c>
      <c r="J32" s="83">
        <f t="shared" si="2"/>
        <v>24.29</v>
      </c>
      <c r="K32" s="214"/>
    </row>
    <row r="33" spans="1:11" ht="15">
      <c r="A33" s="79"/>
      <c r="B33" s="279"/>
      <c r="C33" s="323"/>
      <c r="D33" s="90"/>
      <c r="E33" s="74"/>
      <c r="F33" s="83"/>
      <c r="G33" s="83"/>
      <c r="H33" s="83"/>
      <c r="I33" s="83"/>
      <c r="J33" s="83"/>
      <c r="K33" s="214"/>
    </row>
    <row r="34" spans="1:11" ht="15">
      <c r="A34" s="79"/>
      <c r="B34" s="279"/>
      <c r="C34" s="323"/>
      <c r="D34" s="90" t="s">
        <v>2</v>
      </c>
      <c r="E34" s="74"/>
      <c r="F34" s="83"/>
      <c r="G34" s="83"/>
      <c r="H34" s="83"/>
      <c r="I34" s="83"/>
      <c r="J34" s="83">
        <f>SUM(J30:J32)</f>
        <v>95.91</v>
      </c>
      <c r="K34" s="214"/>
    </row>
    <row r="35" spans="1:11" ht="15">
      <c r="A35" s="79"/>
      <c r="B35" s="279"/>
      <c r="C35" s="323"/>
      <c r="D35" s="90"/>
      <c r="E35" s="74"/>
      <c r="F35" s="83"/>
      <c r="G35" s="83"/>
      <c r="H35" s="83"/>
      <c r="I35" s="83"/>
      <c r="J35" s="83"/>
      <c r="K35" s="214"/>
    </row>
    <row r="36" spans="1:11" ht="15">
      <c r="A36" s="79"/>
      <c r="B36" s="279"/>
      <c r="C36" s="323"/>
      <c r="D36" s="90"/>
      <c r="E36" s="74"/>
      <c r="F36" s="83"/>
      <c r="G36" s="83"/>
      <c r="H36" s="83"/>
      <c r="I36" s="83"/>
      <c r="J36" s="83"/>
      <c r="K36" s="214"/>
    </row>
    <row r="37" spans="1:19" ht="30">
      <c r="A37" s="70" t="s">
        <v>5</v>
      </c>
      <c r="B37" s="71"/>
      <c r="C37" s="72"/>
      <c r="D37" s="72" t="s">
        <v>194</v>
      </c>
      <c r="E37" s="72"/>
      <c r="F37" s="73"/>
      <c r="G37" s="72"/>
      <c r="H37" s="72"/>
      <c r="I37" s="72"/>
      <c r="J37" s="346">
        <f>SUM(J39:J40)</f>
        <v>20.93</v>
      </c>
      <c r="L37" s="134"/>
      <c r="M37" s="134"/>
      <c r="N37" s="134"/>
      <c r="O37" s="134"/>
      <c r="P37" s="134"/>
      <c r="Q37" s="134"/>
      <c r="R37" s="134"/>
      <c r="S37" s="134"/>
    </row>
    <row r="38" spans="1:11" ht="30">
      <c r="A38" s="309" t="s">
        <v>38</v>
      </c>
      <c r="B38" s="310" t="s">
        <v>41</v>
      </c>
      <c r="C38" s="176" t="s">
        <v>195</v>
      </c>
      <c r="D38" s="90" t="s">
        <v>196</v>
      </c>
      <c r="E38" s="312" t="s">
        <v>37</v>
      </c>
      <c r="F38" s="77"/>
      <c r="G38" s="78"/>
      <c r="H38" s="78"/>
      <c r="I38" s="78"/>
      <c r="J38" s="107"/>
      <c r="K38" s="214"/>
    </row>
    <row r="39" spans="1:11" ht="15">
      <c r="A39" s="79"/>
      <c r="B39" s="279"/>
      <c r="C39" s="176"/>
      <c r="D39" s="90" t="s">
        <v>282</v>
      </c>
      <c r="E39" s="74"/>
      <c r="F39" s="83">
        <f>J18</f>
        <v>662.36</v>
      </c>
      <c r="G39" s="83">
        <v>0.02</v>
      </c>
      <c r="H39" s="83"/>
      <c r="I39" s="83">
        <v>1</v>
      </c>
      <c r="J39" s="83">
        <f>PRODUCT(F39:I39)</f>
        <v>13.25</v>
      </c>
      <c r="K39" s="214"/>
    </row>
    <row r="40" spans="1:11" ht="15">
      <c r="A40" s="79"/>
      <c r="B40" s="279"/>
      <c r="C40" s="176"/>
      <c r="D40" s="90" t="s">
        <v>283</v>
      </c>
      <c r="E40" s="74"/>
      <c r="F40" s="83">
        <f>J11</f>
        <v>109.71</v>
      </c>
      <c r="G40" s="83">
        <v>0.07</v>
      </c>
      <c r="H40" s="83"/>
      <c r="I40" s="83">
        <v>1</v>
      </c>
      <c r="J40" s="83">
        <f>PRODUCT(F40:I40)</f>
        <v>7.68</v>
      </c>
      <c r="K40" s="214"/>
    </row>
    <row r="41" spans="1:11" ht="15">
      <c r="A41" s="79"/>
      <c r="B41" s="279"/>
      <c r="C41" s="176"/>
      <c r="D41" s="90"/>
      <c r="E41" s="74"/>
      <c r="F41" s="83"/>
      <c r="G41" s="83"/>
      <c r="H41" s="83"/>
      <c r="I41" s="83"/>
      <c r="J41" s="83"/>
      <c r="K41" s="214"/>
    </row>
    <row r="42" spans="1:19" ht="15">
      <c r="A42" s="70" t="s">
        <v>6</v>
      </c>
      <c r="B42" s="71"/>
      <c r="C42" s="72"/>
      <c r="D42" s="72" t="str">
        <f>'PLANILHA C DES'!D23</f>
        <v>PISOS</v>
      </c>
      <c r="E42" s="72"/>
      <c r="F42" s="73"/>
      <c r="G42" s="72"/>
      <c r="H42" s="72"/>
      <c r="I42" s="72"/>
      <c r="J42" s="72"/>
      <c r="L42" s="134"/>
      <c r="M42" s="134"/>
      <c r="N42" s="134"/>
      <c r="O42" s="134"/>
      <c r="P42" s="134"/>
      <c r="Q42" s="134"/>
      <c r="R42" s="134"/>
      <c r="S42" s="134"/>
    </row>
    <row r="43" spans="1:11" ht="33.75" customHeight="1">
      <c r="A43" s="309" t="s">
        <v>42</v>
      </c>
      <c r="B43" s="310" t="s">
        <v>41</v>
      </c>
      <c r="C43" s="176" t="s">
        <v>418</v>
      </c>
      <c r="D43" s="90" t="s">
        <v>419</v>
      </c>
      <c r="E43" s="312" t="s">
        <v>37</v>
      </c>
      <c r="F43" s="77"/>
      <c r="G43" s="78" t="s">
        <v>420</v>
      </c>
      <c r="H43" s="78"/>
      <c r="I43" s="78"/>
      <c r="J43" s="107"/>
      <c r="K43" s="214"/>
    </row>
    <row r="44" spans="1:11" ht="15">
      <c r="A44" s="79"/>
      <c r="B44" s="279"/>
      <c r="C44" s="176"/>
      <c r="D44" s="90" t="s">
        <v>187</v>
      </c>
      <c r="E44" s="74"/>
      <c r="F44" s="83">
        <v>7.04</v>
      </c>
      <c r="G44" s="83">
        <v>0.03</v>
      </c>
      <c r="H44" s="83">
        <v>4.88</v>
      </c>
      <c r="I44" s="83">
        <v>1</v>
      </c>
      <c r="J44" s="83">
        <f>PRODUCT(F44:I44)</f>
        <v>1.03</v>
      </c>
      <c r="K44" s="214"/>
    </row>
    <row r="45" spans="1:11" ht="15">
      <c r="A45" s="79"/>
      <c r="B45" s="279"/>
      <c r="C45" s="176"/>
      <c r="D45" s="90" t="s">
        <v>188</v>
      </c>
      <c r="E45" s="74"/>
      <c r="F45" s="83">
        <v>8.44</v>
      </c>
      <c r="G45" s="83">
        <v>0.03</v>
      </c>
      <c r="H45" s="83">
        <v>4.26</v>
      </c>
      <c r="I45" s="83">
        <v>1</v>
      </c>
      <c r="J45" s="83">
        <f aca="true" t="shared" si="3" ref="J45:J46">PRODUCT(F45:I45)</f>
        <v>1.08</v>
      </c>
      <c r="K45" s="214"/>
    </row>
    <row r="46" spans="1:11" ht="15">
      <c r="A46" s="79"/>
      <c r="B46" s="279"/>
      <c r="C46" s="176"/>
      <c r="D46" s="90" t="s">
        <v>189</v>
      </c>
      <c r="E46" s="74"/>
      <c r="F46" s="83">
        <v>7.35</v>
      </c>
      <c r="G46" s="83">
        <v>0.03</v>
      </c>
      <c r="H46" s="83">
        <v>5.36</v>
      </c>
      <c r="I46" s="83">
        <v>1</v>
      </c>
      <c r="J46" s="83">
        <f t="shared" si="3"/>
        <v>1.18</v>
      </c>
      <c r="K46" s="214"/>
    </row>
    <row r="47" spans="1:11" ht="15">
      <c r="A47" s="79"/>
      <c r="B47" s="279"/>
      <c r="C47" s="176"/>
      <c r="D47" s="318"/>
      <c r="E47" s="319"/>
      <c r="F47" s="320"/>
      <c r="G47" s="321"/>
      <c r="H47" s="322"/>
      <c r="I47" s="322"/>
      <c r="J47" s="322"/>
      <c r="K47" s="214"/>
    </row>
    <row r="48" spans="1:11" ht="15">
      <c r="A48" s="79"/>
      <c r="B48" s="279"/>
      <c r="C48" s="176"/>
      <c r="D48" s="90"/>
      <c r="E48" s="74"/>
      <c r="F48" s="83"/>
      <c r="G48" s="83"/>
      <c r="H48" s="83"/>
      <c r="I48" s="83"/>
      <c r="J48" s="107">
        <f>SUM(J44:J46)</f>
        <v>3.29</v>
      </c>
      <c r="K48" s="214"/>
    </row>
    <row r="49" spans="1:11" ht="15">
      <c r="A49" s="79"/>
      <c r="B49" s="279"/>
      <c r="C49" s="176"/>
      <c r="D49" s="318"/>
      <c r="E49" s="319"/>
      <c r="F49" s="320"/>
      <c r="G49" s="321"/>
      <c r="H49" s="322"/>
      <c r="I49" s="322"/>
      <c r="J49" s="322"/>
      <c r="K49" s="214"/>
    </row>
    <row r="50" spans="1:11" ht="30">
      <c r="A50" s="79" t="s">
        <v>128</v>
      </c>
      <c r="B50" s="310" t="s">
        <v>41</v>
      </c>
      <c r="C50" s="176" t="s">
        <v>198</v>
      </c>
      <c r="D50" s="90" t="s">
        <v>199</v>
      </c>
      <c r="E50" s="74"/>
      <c r="F50" s="83"/>
      <c r="G50" s="83"/>
      <c r="H50" s="83"/>
      <c r="I50" s="83"/>
      <c r="J50" s="83">
        <f>J11</f>
        <v>109.71</v>
      </c>
      <c r="K50" s="214"/>
    </row>
    <row r="51" spans="1:11" ht="15">
      <c r="A51" s="79"/>
      <c r="B51" s="279"/>
      <c r="C51" s="176"/>
      <c r="D51" s="90" t="s">
        <v>200</v>
      </c>
      <c r="E51" s="74"/>
      <c r="F51" s="77"/>
      <c r="G51" s="78"/>
      <c r="H51" s="78"/>
      <c r="I51" s="78"/>
      <c r="J51" s="107"/>
      <c r="K51" s="214"/>
    </row>
    <row r="52" spans="1:11" ht="15">
      <c r="A52" s="79"/>
      <c r="B52" s="279"/>
      <c r="C52" s="176"/>
      <c r="D52" s="90"/>
      <c r="E52" s="74"/>
      <c r="F52" s="77"/>
      <c r="G52" s="78"/>
      <c r="H52" s="78"/>
      <c r="I52" s="78"/>
      <c r="J52" s="107"/>
      <c r="K52" s="214"/>
    </row>
    <row r="53" spans="1:11" ht="15">
      <c r="A53" s="79"/>
      <c r="B53" s="279"/>
      <c r="C53" s="176"/>
      <c r="D53" s="90"/>
      <c r="E53" s="74"/>
      <c r="F53" s="77"/>
      <c r="G53" s="78"/>
      <c r="H53" s="78"/>
      <c r="I53" s="78"/>
      <c r="J53" s="107"/>
      <c r="K53" s="214"/>
    </row>
    <row r="54" spans="1:19" ht="15">
      <c r="A54" s="70" t="s">
        <v>125</v>
      </c>
      <c r="B54" s="71"/>
      <c r="C54" s="72"/>
      <c r="D54" s="72" t="s">
        <v>284</v>
      </c>
      <c r="E54" s="72"/>
      <c r="F54" s="73"/>
      <c r="G54" s="72"/>
      <c r="H54" s="72"/>
      <c r="I54" s="72"/>
      <c r="J54" s="72"/>
      <c r="L54" s="134"/>
      <c r="M54" s="134"/>
      <c r="N54" s="134"/>
      <c r="O54" s="134"/>
      <c r="P54" s="134"/>
      <c r="Q54" s="134"/>
      <c r="R54" s="134"/>
      <c r="S54" s="134"/>
    </row>
    <row r="55" spans="1:11" ht="30">
      <c r="A55" s="79" t="s">
        <v>386</v>
      </c>
      <c r="B55" s="310" t="s">
        <v>41</v>
      </c>
      <c r="C55" s="176" t="s">
        <v>285</v>
      </c>
      <c r="D55" s="90" t="s">
        <v>286</v>
      </c>
      <c r="E55" s="74" t="s">
        <v>35</v>
      </c>
      <c r="F55" s="77"/>
      <c r="G55" s="78"/>
      <c r="H55" s="78"/>
      <c r="I55" s="78"/>
      <c r="J55" s="107">
        <f>J64</f>
        <v>1262.7</v>
      </c>
      <c r="K55" s="214"/>
    </row>
    <row r="56" spans="1:11" ht="15">
      <c r="A56" s="79"/>
      <c r="B56" s="279"/>
      <c r="C56" s="176"/>
      <c r="D56" s="98" t="s">
        <v>223</v>
      </c>
      <c r="E56" s="74"/>
      <c r="F56" s="83">
        <v>20.5</v>
      </c>
      <c r="G56" s="83"/>
      <c r="H56" s="83">
        <v>12</v>
      </c>
      <c r="I56" s="83">
        <v>1</v>
      </c>
      <c r="J56" s="83">
        <f>PRODUCT(F56:I56)</f>
        <v>246</v>
      </c>
      <c r="K56" s="214"/>
    </row>
    <row r="57" spans="1:11" ht="15">
      <c r="A57" s="79"/>
      <c r="B57" s="279"/>
      <c r="C57" s="176"/>
      <c r="D57" s="98" t="s">
        <v>287</v>
      </c>
      <c r="E57" s="74"/>
      <c r="F57" s="83">
        <v>10.4</v>
      </c>
      <c r="G57" s="83"/>
      <c r="H57" s="83">
        <v>10.4</v>
      </c>
      <c r="I57" s="83">
        <v>1</v>
      </c>
      <c r="J57" s="83">
        <f aca="true" t="shared" si="4" ref="J57:J62">PRODUCT(F57:I57)</f>
        <v>108.16</v>
      </c>
      <c r="K57" s="214"/>
    </row>
    <row r="58" spans="1:11" ht="28.5">
      <c r="A58" s="79"/>
      <c r="B58" s="279"/>
      <c r="C58" s="176"/>
      <c r="D58" s="98" t="s">
        <v>288</v>
      </c>
      <c r="E58" s="74"/>
      <c r="F58" s="83">
        <v>42.6</v>
      </c>
      <c r="G58" s="83"/>
      <c r="H58" s="83">
        <v>10.5</v>
      </c>
      <c r="I58" s="83">
        <v>1</v>
      </c>
      <c r="J58" s="83">
        <f t="shared" si="4"/>
        <v>447.3</v>
      </c>
      <c r="K58" s="214"/>
    </row>
    <row r="59" spans="1:11" ht="28.5">
      <c r="A59" s="79"/>
      <c r="B59" s="279"/>
      <c r="C59" s="176"/>
      <c r="D59" s="98" t="s">
        <v>289</v>
      </c>
      <c r="E59" s="74"/>
      <c r="F59" s="83">
        <v>1.8</v>
      </c>
      <c r="G59" s="83"/>
      <c r="H59" s="83">
        <v>17.7</v>
      </c>
      <c r="I59" s="83">
        <v>1</v>
      </c>
      <c r="J59" s="83">
        <f t="shared" si="4"/>
        <v>31.86</v>
      </c>
      <c r="K59" s="214"/>
    </row>
    <row r="60" spans="1:11" ht="15">
      <c r="A60" s="79"/>
      <c r="B60" s="279"/>
      <c r="C60" s="176"/>
      <c r="D60" s="98" t="s">
        <v>290</v>
      </c>
      <c r="E60" s="74"/>
      <c r="F60" s="83">
        <v>18.8</v>
      </c>
      <c r="G60" s="83"/>
      <c r="H60" s="83">
        <v>10</v>
      </c>
      <c r="I60" s="83">
        <v>1</v>
      </c>
      <c r="J60" s="83">
        <f t="shared" si="4"/>
        <v>188</v>
      </c>
      <c r="K60" s="214"/>
    </row>
    <row r="61" spans="1:11" ht="28.5">
      <c r="A61" s="79"/>
      <c r="B61" s="279"/>
      <c r="C61" s="176"/>
      <c r="D61" s="98" t="s">
        <v>291</v>
      </c>
      <c r="E61" s="74"/>
      <c r="F61" s="83">
        <v>10.2</v>
      </c>
      <c r="G61" s="83"/>
      <c r="H61" s="83">
        <v>9.5</v>
      </c>
      <c r="I61" s="83">
        <v>1</v>
      </c>
      <c r="J61" s="83">
        <f t="shared" si="4"/>
        <v>96.9</v>
      </c>
      <c r="K61" s="214"/>
    </row>
    <row r="62" spans="1:11" ht="28.5">
      <c r="A62" s="79"/>
      <c r="B62" s="279"/>
      <c r="C62" s="176"/>
      <c r="D62" s="98" t="s">
        <v>292</v>
      </c>
      <c r="E62" s="74"/>
      <c r="F62" s="83">
        <v>17.2</v>
      </c>
      <c r="G62" s="83"/>
      <c r="H62" s="83">
        <v>8.4</v>
      </c>
      <c r="I62" s="83">
        <v>1</v>
      </c>
      <c r="J62" s="83">
        <f t="shared" si="4"/>
        <v>144.48</v>
      </c>
      <c r="K62" s="214"/>
    </row>
    <row r="63" spans="1:11" ht="15">
      <c r="A63" s="79"/>
      <c r="B63" s="279"/>
      <c r="C63" s="176"/>
      <c r="D63" s="90"/>
      <c r="E63" s="74"/>
      <c r="F63" s="83"/>
      <c r="G63" s="83"/>
      <c r="H63" s="83"/>
      <c r="I63" s="83"/>
      <c r="J63" s="83"/>
      <c r="K63" s="214"/>
    </row>
    <row r="64" spans="1:11" ht="15">
      <c r="A64" s="79"/>
      <c r="B64" s="279"/>
      <c r="C64" s="176"/>
      <c r="D64" s="90" t="s">
        <v>2</v>
      </c>
      <c r="E64" s="74"/>
      <c r="F64" s="83"/>
      <c r="G64" s="83"/>
      <c r="H64" s="83"/>
      <c r="I64" s="83"/>
      <c r="J64" s="107">
        <f>SUM(J56:J62)</f>
        <v>1262.7</v>
      </c>
      <c r="K64" s="214"/>
    </row>
    <row r="65" spans="1:11" ht="15">
      <c r="A65" s="79"/>
      <c r="B65" s="279"/>
      <c r="C65" s="176"/>
      <c r="D65" s="90"/>
      <c r="E65" s="74"/>
      <c r="F65" s="77"/>
      <c r="G65" s="78"/>
      <c r="H65" s="78"/>
      <c r="I65" s="78"/>
      <c r="J65" s="107"/>
      <c r="K65" s="214"/>
    </row>
    <row r="66" spans="1:11" ht="60">
      <c r="A66" s="79" t="s">
        <v>387</v>
      </c>
      <c r="B66" s="310" t="s">
        <v>41</v>
      </c>
      <c r="C66" s="176" t="s">
        <v>311</v>
      </c>
      <c r="D66" s="90" t="s">
        <v>310</v>
      </c>
      <c r="E66" s="74" t="s">
        <v>35</v>
      </c>
      <c r="F66" s="77"/>
      <c r="G66" s="78"/>
      <c r="H66" s="78"/>
      <c r="I66" s="78"/>
      <c r="J66" s="107">
        <f>J72</f>
        <v>95.91</v>
      </c>
      <c r="K66" s="214"/>
    </row>
    <row r="67" spans="1:11" ht="15">
      <c r="A67" s="79"/>
      <c r="B67" s="279"/>
      <c r="C67" s="176"/>
      <c r="D67" s="90" t="s">
        <v>322</v>
      </c>
      <c r="E67" s="74"/>
      <c r="F67" s="83">
        <v>8.75</v>
      </c>
      <c r="G67" s="83"/>
      <c r="H67" s="83">
        <v>3.25</v>
      </c>
      <c r="I67" s="83">
        <v>1</v>
      </c>
      <c r="J67" s="83">
        <f>PRODUCT(F67:I67)</f>
        <v>28.44</v>
      </c>
      <c r="K67" s="214"/>
    </row>
    <row r="68" spans="1:11" ht="15">
      <c r="A68" s="79"/>
      <c r="B68" s="279"/>
      <c r="C68" s="176"/>
      <c r="D68" s="90" t="s">
        <v>323</v>
      </c>
      <c r="E68" s="74"/>
      <c r="F68" s="83">
        <v>7.27</v>
      </c>
      <c r="G68" s="83"/>
      <c r="H68" s="83">
        <v>5.94</v>
      </c>
      <c r="I68" s="83">
        <v>1</v>
      </c>
      <c r="J68" s="83">
        <f aca="true" t="shared" si="5" ref="J68:J69">PRODUCT(F68:I68)</f>
        <v>43.18</v>
      </c>
      <c r="K68" s="214"/>
    </row>
    <row r="69" spans="1:11" ht="15">
      <c r="A69" s="79"/>
      <c r="B69" s="279"/>
      <c r="C69" s="176"/>
      <c r="D69" s="90" t="s">
        <v>324</v>
      </c>
      <c r="E69" s="74"/>
      <c r="F69" s="83">
        <v>6.88</v>
      </c>
      <c r="G69" s="83"/>
      <c r="H69" s="83">
        <v>3.53</v>
      </c>
      <c r="I69" s="83">
        <v>1</v>
      </c>
      <c r="J69" s="83">
        <f t="shared" si="5"/>
        <v>24.29</v>
      </c>
      <c r="K69" s="214"/>
    </row>
    <row r="70" spans="1:11" ht="15">
      <c r="A70" s="79"/>
      <c r="B70" s="279"/>
      <c r="C70" s="176"/>
      <c r="D70" s="90"/>
      <c r="E70" s="74"/>
      <c r="F70" s="77"/>
      <c r="G70" s="78"/>
      <c r="H70" s="78"/>
      <c r="I70" s="78"/>
      <c r="J70" s="83"/>
      <c r="K70" s="214"/>
    </row>
    <row r="71" spans="1:11" ht="15.75" customHeight="1">
      <c r="A71" s="79"/>
      <c r="B71" s="279"/>
      <c r="C71" s="176"/>
      <c r="D71" s="90"/>
      <c r="E71" s="74"/>
      <c r="F71" s="77"/>
      <c r="G71" s="78"/>
      <c r="H71" s="78"/>
      <c r="I71" s="78"/>
      <c r="J71" s="107"/>
      <c r="K71" s="214"/>
    </row>
    <row r="72" spans="1:11" ht="15.75" customHeight="1">
      <c r="A72" s="79"/>
      <c r="B72" s="279"/>
      <c r="C72" s="176"/>
      <c r="D72" s="90"/>
      <c r="E72" s="74"/>
      <c r="F72" s="77"/>
      <c r="G72" s="78"/>
      <c r="H72" s="78"/>
      <c r="I72" s="78"/>
      <c r="J72" s="83">
        <f>SUM(J67:J69)</f>
        <v>95.91</v>
      </c>
      <c r="K72" s="214"/>
    </row>
    <row r="73" spans="1:11" ht="15.75" customHeight="1">
      <c r="A73" s="79"/>
      <c r="B73" s="279"/>
      <c r="C73" s="176"/>
      <c r="D73" s="90"/>
      <c r="E73" s="74"/>
      <c r="F73" s="77"/>
      <c r="G73" s="78"/>
      <c r="H73" s="78"/>
      <c r="I73" s="78"/>
      <c r="J73" s="107"/>
      <c r="K73" s="214"/>
    </row>
    <row r="74" spans="1:19" ht="15">
      <c r="A74" s="70" t="s">
        <v>129</v>
      </c>
      <c r="B74" s="71"/>
      <c r="C74" s="72"/>
      <c r="D74" s="72" t="s">
        <v>127</v>
      </c>
      <c r="E74" s="72"/>
      <c r="F74" s="73"/>
      <c r="G74" s="72"/>
      <c r="H74" s="72"/>
      <c r="I74" s="72"/>
      <c r="J74" s="72"/>
      <c r="L74" s="134"/>
      <c r="M74" s="134"/>
      <c r="N74" s="134"/>
      <c r="O74" s="134"/>
      <c r="P74" s="134"/>
      <c r="Q74" s="134"/>
      <c r="R74" s="134"/>
      <c r="S74" s="134"/>
    </row>
    <row r="75" spans="1:11" ht="75">
      <c r="A75" s="79" t="s">
        <v>130</v>
      </c>
      <c r="B75" s="399" t="s">
        <v>31</v>
      </c>
      <c r="C75" s="176">
        <v>90820</v>
      </c>
      <c r="D75" s="90" t="str">
        <f>'PLANILHA C DES'!D30</f>
        <v>PORTA DE MADEIRA PARA PINTURA, SEMI-OCA (LEVE OU MÉDIA), 60X210CM, ESPESSURA DE 3,5CM, INCLUSO DOBRADIÇAS - FORNECIMENTO E INSTALAÇÃO. AF_12/2019</v>
      </c>
      <c r="E75" s="74" t="s">
        <v>26</v>
      </c>
      <c r="F75" s="77"/>
      <c r="G75" s="78"/>
      <c r="H75" s="78"/>
      <c r="I75" s="78"/>
      <c r="J75" s="107">
        <f>SUM(J76:J77)</f>
        <v>4</v>
      </c>
      <c r="K75" s="214" t="s">
        <v>57</v>
      </c>
    </row>
    <row r="76" spans="1:11" ht="15">
      <c r="A76" s="79"/>
      <c r="B76" s="403"/>
      <c r="C76" s="176"/>
      <c r="D76" s="90" t="s">
        <v>145</v>
      </c>
      <c r="E76" s="74"/>
      <c r="F76" s="77"/>
      <c r="G76" s="78"/>
      <c r="H76" s="78"/>
      <c r="I76" s="130">
        <v>1</v>
      </c>
      <c r="J76" s="83">
        <f>I76</f>
        <v>1</v>
      </c>
      <c r="K76" s="214"/>
    </row>
    <row r="77" spans="1:11" ht="15">
      <c r="A77" s="79"/>
      <c r="B77" s="403"/>
      <c r="C77" s="176"/>
      <c r="D77" s="90" t="s">
        <v>156</v>
      </c>
      <c r="E77" s="74"/>
      <c r="F77" s="77"/>
      <c r="G77" s="78"/>
      <c r="H77" s="78"/>
      <c r="I77" s="130">
        <v>3</v>
      </c>
      <c r="J77" s="83">
        <f>I77</f>
        <v>3</v>
      </c>
      <c r="K77" s="214"/>
    </row>
    <row r="78" spans="1:11" ht="15">
      <c r="A78" s="79"/>
      <c r="B78" s="403"/>
      <c r="C78" s="176"/>
      <c r="D78" s="90"/>
      <c r="E78" s="74"/>
      <c r="F78" s="77"/>
      <c r="G78" s="78"/>
      <c r="H78" s="78"/>
      <c r="I78" s="78"/>
      <c r="J78" s="107"/>
      <c r="K78" s="214"/>
    </row>
    <row r="79" spans="1:11" ht="60">
      <c r="A79" s="79" t="s">
        <v>388</v>
      </c>
      <c r="B79" s="399" t="s">
        <v>31</v>
      </c>
      <c r="C79" s="229">
        <v>90822</v>
      </c>
      <c r="D79" s="90" t="str">
        <f>'PLANILHA C DES'!D31</f>
        <v>PORTA DE MADEIRA PARA PINTURA, SEMI-OCA (LEVE OU MÉDIA), 80X210CM, ESP ESSURA DE 3,5CM, INCLUSO DOBRADIÇAS - FORNECIMENTO E INSTALAÇÃO. AF_12/2019</v>
      </c>
      <c r="E79" s="74" t="s">
        <v>26</v>
      </c>
      <c r="F79" s="77"/>
      <c r="G79" s="78"/>
      <c r="H79" s="78"/>
      <c r="I79" s="78"/>
      <c r="J79" s="107">
        <f>SUM(J80:J86)</f>
        <v>11</v>
      </c>
      <c r="K79" s="214" t="s">
        <v>57</v>
      </c>
    </row>
    <row r="80" spans="1:11" ht="15">
      <c r="A80" s="79"/>
      <c r="B80" s="403"/>
      <c r="C80" s="229"/>
      <c r="D80" s="90" t="s">
        <v>146</v>
      </c>
      <c r="E80" s="74"/>
      <c r="F80" s="77"/>
      <c r="G80" s="78"/>
      <c r="H80" s="78"/>
      <c r="I80" s="78">
        <v>4</v>
      </c>
      <c r="J80" s="78">
        <f>I80</f>
        <v>4</v>
      </c>
      <c r="K80" s="214"/>
    </row>
    <row r="81" spans="1:11" ht="15">
      <c r="A81" s="79"/>
      <c r="B81" s="403"/>
      <c r="C81" s="229"/>
      <c r="D81" s="90" t="s">
        <v>155</v>
      </c>
      <c r="E81" s="74"/>
      <c r="F81" s="77"/>
      <c r="G81" s="78"/>
      <c r="H81" s="78"/>
      <c r="I81" s="78">
        <v>1</v>
      </c>
      <c r="J81" s="78">
        <f aca="true" t="shared" si="6" ref="J81:J86">I81</f>
        <v>1</v>
      </c>
      <c r="K81" s="214"/>
    </row>
    <row r="82" spans="1:11" ht="15">
      <c r="A82" s="79"/>
      <c r="B82" s="403"/>
      <c r="C82" s="229"/>
      <c r="D82" s="90" t="s">
        <v>157</v>
      </c>
      <c r="E82" s="74"/>
      <c r="F82" s="77"/>
      <c r="G82" s="78"/>
      <c r="H82" s="78"/>
      <c r="I82" s="78">
        <v>1</v>
      </c>
      <c r="J82" s="78">
        <f t="shared" si="6"/>
        <v>1</v>
      </c>
      <c r="K82" s="214"/>
    </row>
    <row r="83" spans="1:11" ht="15">
      <c r="A83" s="79"/>
      <c r="B83" s="403"/>
      <c r="C83" s="229"/>
      <c r="D83" s="90" t="s">
        <v>158</v>
      </c>
      <c r="E83" s="74"/>
      <c r="F83" s="77"/>
      <c r="G83" s="78"/>
      <c r="H83" s="78"/>
      <c r="I83" s="78">
        <v>1</v>
      </c>
      <c r="J83" s="78">
        <f t="shared" si="6"/>
        <v>1</v>
      </c>
      <c r="K83" s="214"/>
    </row>
    <row r="84" spans="1:11" ht="15">
      <c r="A84" s="79"/>
      <c r="B84" s="403"/>
      <c r="C84" s="229"/>
      <c r="D84" s="90" t="s">
        <v>159</v>
      </c>
      <c r="E84" s="74"/>
      <c r="F84" s="77"/>
      <c r="G84" s="78"/>
      <c r="H84" s="78"/>
      <c r="I84" s="78">
        <v>1</v>
      </c>
      <c r="J84" s="78">
        <f t="shared" si="6"/>
        <v>1</v>
      </c>
      <c r="K84" s="214"/>
    </row>
    <row r="85" spans="1:11" ht="15">
      <c r="A85" s="79"/>
      <c r="B85" s="403"/>
      <c r="C85" s="229"/>
      <c r="D85" s="90" t="s">
        <v>160</v>
      </c>
      <c r="E85" s="74"/>
      <c r="F85" s="77"/>
      <c r="G85" s="78"/>
      <c r="H85" s="78"/>
      <c r="I85" s="78">
        <v>2</v>
      </c>
      <c r="J85" s="78">
        <f t="shared" si="6"/>
        <v>2</v>
      </c>
      <c r="K85" s="214"/>
    </row>
    <row r="86" spans="1:11" ht="15">
      <c r="A86" s="79"/>
      <c r="B86" s="403"/>
      <c r="C86" s="229"/>
      <c r="D86" s="90" t="s">
        <v>162</v>
      </c>
      <c r="E86" s="74"/>
      <c r="F86" s="77"/>
      <c r="G86" s="78"/>
      <c r="H86" s="78"/>
      <c r="I86" s="78">
        <v>1</v>
      </c>
      <c r="J86" s="78">
        <f t="shared" si="6"/>
        <v>1</v>
      </c>
      <c r="K86" s="214"/>
    </row>
    <row r="87" spans="1:11" ht="15">
      <c r="A87" s="79"/>
      <c r="B87" s="403"/>
      <c r="C87" s="229"/>
      <c r="D87" s="90"/>
      <c r="E87" s="74"/>
      <c r="F87" s="77"/>
      <c r="G87" s="78"/>
      <c r="H87" s="78"/>
      <c r="I87" s="78"/>
      <c r="J87" s="107"/>
      <c r="K87" s="214"/>
    </row>
    <row r="88" spans="1:11" ht="15">
      <c r="A88" s="79"/>
      <c r="B88" s="403"/>
      <c r="C88" s="229"/>
      <c r="D88" s="90"/>
      <c r="E88" s="74"/>
      <c r="F88" s="77"/>
      <c r="G88" s="78"/>
      <c r="H88" s="78"/>
      <c r="I88" s="78"/>
      <c r="J88" s="107"/>
      <c r="K88" s="214"/>
    </row>
    <row r="89" spans="1:11" ht="75">
      <c r="A89" s="79" t="s">
        <v>389</v>
      </c>
      <c r="B89" s="399" t="s">
        <v>31</v>
      </c>
      <c r="C89" s="176">
        <v>90823</v>
      </c>
      <c r="D89" s="90" t="str">
        <f>'PLANILHA C DES'!D32</f>
        <v>PORTA DE MADEIRA PARA PINTURA, SEMI-OCA (LEVE OU MÉDIA), 90X210CM, ESPESSURA DE 3,5CM, INCLUSO DOBRADIÇAS - FORNECIMENTO E INSTALAÇÃO. AF_12/2019</v>
      </c>
      <c r="E89" s="74" t="s">
        <v>26</v>
      </c>
      <c r="F89" s="77"/>
      <c r="G89" s="78"/>
      <c r="H89" s="78"/>
      <c r="I89" s="78"/>
      <c r="J89" s="107">
        <f>SUM(J90:J90)</f>
        <v>1</v>
      </c>
      <c r="K89" s="214" t="s">
        <v>57</v>
      </c>
    </row>
    <row r="90" spans="1:10" ht="15">
      <c r="A90" s="80"/>
      <c r="B90" s="80"/>
      <c r="C90" s="81"/>
      <c r="D90" s="82" t="s">
        <v>156</v>
      </c>
      <c r="E90" s="82"/>
      <c r="F90" s="83"/>
      <c r="G90" s="83"/>
      <c r="H90" s="83"/>
      <c r="I90" s="83">
        <v>1</v>
      </c>
      <c r="J90" s="133">
        <f>I90</f>
        <v>1</v>
      </c>
    </row>
    <row r="91" spans="1:10" ht="15">
      <c r="A91" s="80"/>
      <c r="B91" s="80"/>
      <c r="C91" s="81"/>
      <c r="D91" s="82"/>
      <c r="E91" s="82"/>
      <c r="F91" s="83"/>
      <c r="G91" s="83"/>
      <c r="H91" s="83"/>
      <c r="I91" s="83"/>
      <c r="J91" s="133"/>
    </row>
    <row r="92" spans="1:10" ht="15">
      <c r="A92" s="80"/>
      <c r="B92" s="80"/>
      <c r="C92" s="81"/>
      <c r="D92" s="82"/>
      <c r="E92" s="82"/>
      <c r="F92" s="83"/>
      <c r="G92" s="83"/>
      <c r="H92" s="83"/>
      <c r="I92" s="83"/>
      <c r="J92" s="133"/>
    </row>
    <row r="93" spans="1:11" ht="75">
      <c r="A93" s="79" t="s">
        <v>147</v>
      </c>
      <c r="B93" s="399" t="s">
        <v>31</v>
      </c>
      <c r="C93" s="176">
        <v>90821</v>
      </c>
      <c r="D93" s="90" t="str">
        <f>'PLANILHA C DES'!D33</f>
        <v>PORTA DE MADEIRA PARA PINTURA, SEMI-OCA (LEVE OU MÉDIA), 70X210CM, ESPESSURA DE 3,5CM, INCLUSO DOBRADIÇAS - FORNECIMENTO E INSTALAÇÃO. AF_12/2019</v>
      </c>
      <c r="E93" s="74" t="s">
        <v>26</v>
      </c>
      <c r="F93" s="77"/>
      <c r="G93" s="78"/>
      <c r="H93" s="78"/>
      <c r="I93" s="78"/>
      <c r="J93" s="107">
        <f>SUM(J94:J94)</f>
        <v>1</v>
      </c>
      <c r="K93" s="214" t="s">
        <v>57</v>
      </c>
    </row>
    <row r="94" spans="1:10" ht="15">
      <c r="A94" s="79"/>
      <c r="B94" s="80"/>
      <c r="C94" s="81"/>
      <c r="D94" s="82" t="s">
        <v>160</v>
      </c>
      <c r="E94" s="82"/>
      <c r="F94" s="83"/>
      <c r="G94" s="83"/>
      <c r="H94" s="83"/>
      <c r="I94" s="83">
        <v>1</v>
      </c>
      <c r="J94" s="133">
        <f>PRODUCT(F94:I94)</f>
        <v>1</v>
      </c>
    </row>
    <row r="95" spans="1:10" ht="15">
      <c r="A95" s="80"/>
      <c r="B95" s="80"/>
      <c r="C95" s="81"/>
      <c r="D95" s="82"/>
      <c r="E95" s="82"/>
      <c r="F95" s="83"/>
      <c r="G95" s="83"/>
      <c r="H95" s="83"/>
      <c r="I95" s="83"/>
      <c r="J95" s="133"/>
    </row>
    <row r="96" spans="1:11" ht="15">
      <c r="A96" s="79" t="s">
        <v>390</v>
      </c>
      <c r="B96" s="399" t="s">
        <v>31</v>
      </c>
      <c r="C96" s="176" t="s">
        <v>148</v>
      </c>
      <c r="D96" s="90" t="str">
        <f>'PLANILHA C DES'!D34</f>
        <v>ESQUADRIAS DE MADEIRA</v>
      </c>
      <c r="E96" s="74" t="s">
        <v>66</v>
      </c>
      <c r="F96" s="77"/>
      <c r="G96" s="78"/>
      <c r="H96" s="78"/>
      <c r="I96" s="78"/>
      <c r="J96" s="107">
        <f>SUM(J97:J98)</f>
        <v>10.45</v>
      </c>
      <c r="K96" s="214" t="s">
        <v>57</v>
      </c>
    </row>
    <row r="97" spans="1:11" ht="15">
      <c r="A97" s="79"/>
      <c r="B97" s="403"/>
      <c r="C97" s="176"/>
      <c r="D97" s="90" t="s">
        <v>176</v>
      </c>
      <c r="E97" s="74"/>
      <c r="F97" s="77">
        <v>1.5</v>
      </c>
      <c r="G97" s="78"/>
      <c r="H97" s="78">
        <v>1.1</v>
      </c>
      <c r="I97" s="78">
        <v>5</v>
      </c>
      <c r="J97" s="133">
        <f>PRODUCT(F97:I97)</f>
        <v>8.25</v>
      </c>
      <c r="K97" s="214"/>
    </row>
    <row r="98" spans="1:11" ht="15">
      <c r="A98" s="79"/>
      <c r="B98" s="403"/>
      <c r="C98" s="176"/>
      <c r="D98" s="90" t="s">
        <v>177</v>
      </c>
      <c r="E98" s="74"/>
      <c r="F98" s="77">
        <v>1</v>
      </c>
      <c r="G98" s="78"/>
      <c r="H98" s="78">
        <v>1.1</v>
      </c>
      <c r="I98" s="78">
        <v>2</v>
      </c>
      <c r="J98" s="133">
        <f>PRODUCT(F98:I98)</f>
        <v>2.2</v>
      </c>
      <c r="K98" s="214"/>
    </row>
    <row r="99" spans="1:10" ht="15">
      <c r="A99" s="79"/>
      <c r="B99" s="80"/>
      <c r="C99" s="306"/>
      <c r="D99" s="82"/>
      <c r="E99" s="82"/>
      <c r="F99" s="83"/>
      <c r="G99" s="83"/>
      <c r="H99" s="83"/>
      <c r="I99" s="83"/>
      <c r="J99" s="133"/>
    </row>
    <row r="100" spans="1:11" ht="42.75" customHeight="1">
      <c r="A100" s="79" t="s">
        <v>391</v>
      </c>
      <c r="B100" s="399" t="s">
        <v>41</v>
      </c>
      <c r="C100" s="176" t="s">
        <v>134</v>
      </c>
      <c r="D100" s="90" t="str">
        <f>'PLANILHA C DES'!D35</f>
        <v>ALIZAR (GUARNIÇÃO) DE MADEIRA</v>
      </c>
      <c r="E100" s="74" t="s">
        <v>40</v>
      </c>
      <c r="F100" s="77"/>
      <c r="G100" s="78"/>
      <c r="H100" s="78"/>
      <c r="I100" s="78"/>
      <c r="J100" s="107">
        <f>SUM(J101:J105)</f>
        <v>146.5</v>
      </c>
      <c r="K100" s="214" t="s">
        <v>57</v>
      </c>
    </row>
    <row r="101" spans="1:10" ht="15">
      <c r="A101" s="79"/>
      <c r="B101" s="80"/>
      <c r="C101" s="81"/>
      <c r="D101" s="82" t="s">
        <v>175</v>
      </c>
      <c r="E101" s="82"/>
      <c r="F101" s="83">
        <v>4.9</v>
      </c>
      <c r="G101" s="83"/>
      <c r="H101" s="83"/>
      <c r="I101" s="83">
        <v>11</v>
      </c>
      <c r="J101" s="133">
        <f>PRODUCT(F101:I101)</f>
        <v>53.9</v>
      </c>
    </row>
    <row r="102" spans="1:13" ht="15">
      <c r="A102" s="79"/>
      <c r="B102" s="80"/>
      <c r="C102" s="306"/>
      <c r="D102" s="82"/>
      <c r="E102" s="82"/>
      <c r="F102" s="83">
        <v>4.8</v>
      </c>
      <c r="G102" s="83"/>
      <c r="H102" s="83"/>
      <c r="I102" s="83">
        <f>J93</f>
        <v>1</v>
      </c>
      <c r="J102" s="133">
        <f aca="true" t="shared" si="7" ref="J102:J105">PRODUCT(F102:I102)</f>
        <v>4.8</v>
      </c>
      <c r="M102" s="65">
        <f>2.1+2.1+0.7</f>
        <v>4.9</v>
      </c>
    </row>
    <row r="103" spans="1:10" ht="15">
      <c r="A103" s="79"/>
      <c r="B103" s="80"/>
      <c r="C103" s="306"/>
      <c r="D103" s="82"/>
      <c r="E103" s="82"/>
      <c r="F103" s="83">
        <v>4.7</v>
      </c>
      <c r="G103" s="83"/>
      <c r="H103" s="83"/>
      <c r="I103" s="83">
        <f>J75</f>
        <v>4</v>
      </c>
      <c r="J103" s="133">
        <f t="shared" si="7"/>
        <v>18.8</v>
      </c>
    </row>
    <row r="104" spans="1:10" ht="15">
      <c r="A104" s="79"/>
      <c r="B104" s="80"/>
      <c r="C104" s="306"/>
      <c r="D104" s="82"/>
      <c r="E104" s="82"/>
      <c r="F104" s="83">
        <v>5</v>
      </c>
      <c r="G104" s="83"/>
      <c r="H104" s="83"/>
      <c r="I104" s="83">
        <f>J89</f>
        <v>1</v>
      </c>
      <c r="J104" s="133">
        <f t="shared" si="7"/>
        <v>5</v>
      </c>
    </row>
    <row r="105" spans="1:10" ht="15">
      <c r="A105" s="79"/>
      <c r="B105" s="80"/>
      <c r="C105" s="306"/>
      <c r="D105" s="82"/>
      <c r="E105" s="82"/>
      <c r="F105" s="83">
        <v>1</v>
      </c>
      <c r="G105" s="83"/>
      <c r="H105" s="83"/>
      <c r="I105" s="83">
        <v>64</v>
      </c>
      <c r="J105" s="133">
        <f t="shared" si="7"/>
        <v>64</v>
      </c>
    </row>
    <row r="106" spans="1:10" ht="15">
      <c r="A106" s="79"/>
      <c r="B106" s="80"/>
      <c r="C106" s="306"/>
      <c r="D106" s="82"/>
      <c r="E106" s="82"/>
      <c r="F106" s="83"/>
      <c r="G106" s="83"/>
      <c r="H106" s="83"/>
      <c r="I106" s="83"/>
      <c r="J106" s="133"/>
    </row>
    <row r="107" spans="1:11" ht="42.75" customHeight="1">
      <c r="A107" s="79" t="s">
        <v>392</v>
      </c>
      <c r="B107" s="399" t="s">
        <v>41</v>
      </c>
      <c r="C107" s="177" t="s">
        <v>141</v>
      </c>
      <c r="D107" s="90" t="str">
        <f>'PLANILHA C DES'!D36</f>
        <v>FECHADURA COMPLETA PARA PORTA INTERNA</v>
      </c>
      <c r="E107" s="74" t="s">
        <v>26</v>
      </c>
      <c r="F107" s="77"/>
      <c r="G107" s="78"/>
      <c r="H107" s="78"/>
      <c r="I107" s="78"/>
      <c r="J107" s="107">
        <f>J108</f>
        <v>17</v>
      </c>
      <c r="K107" s="214" t="s">
        <v>57</v>
      </c>
    </row>
    <row r="108" spans="1:10" ht="15">
      <c r="A108" s="79"/>
      <c r="B108" s="80"/>
      <c r="C108" s="81"/>
      <c r="D108" s="82" t="s">
        <v>163</v>
      </c>
      <c r="E108" s="82"/>
      <c r="F108" s="83"/>
      <c r="G108" s="83"/>
      <c r="H108" s="83"/>
      <c r="I108" s="83">
        <v>17</v>
      </c>
      <c r="J108" s="133">
        <f>I108</f>
        <v>17</v>
      </c>
    </row>
    <row r="109" spans="1:10" ht="15">
      <c r="A109" s="80"/>
      <c r="B109" s="80"/>
      <c r="C109" s="81"/>
      <c r="D109" s="82"/>
      <c r="E109" s="82"/>
      <c r="F109" s="83"/>
      <c r="G109" s="83"/>
      <c r="H109" s="83"/>
      <c r="I109" s="83"/>
      <c r="J109" s="133"/>
    </row>
    <row r="110" spans="1:11" ht="42.75" customHeight="1">
      <c r="A110" s="91" t="s">
        <v>293</v>
      </c>
      <c r="B110" s="72"/>
      <c r="C110" s="91"/>
      <c r="D110" s="72" t="str">
        <f>'PLANILHA C DES'!D37</f>
        <v>PINTURA</v>
      </c>
      <c r="E110" s="72"/>
      <c r="F110" s="73"/>
      <c r="G110" s="73"/>
      <c r="H110" s="73"/>
      <c r="I110" s="73"/>
      <c r="J110" s="73"/>
      <c r="K110" s="214" t="s">
        <v>57</v>
      </c>
    </row>
    <row r="111" spans="1:11" ht="42.75" customHeight="1">
      <c r="A111" s="79" t="s">
        <v>393</v>
      </c>
      <c r="B111" s="399" t="s">
        <v>41</v>
      </c>
      <c r="C111" s="277" t="str">
        <f>'PLANILHA C DES'!C38</f>
        <v>C1280</v>
      </c>
      <c r="D111" s="90" t="str">
        <f>'PLANILHA C DES'!D38</f>
        <v>ESMALTE DUAS DEMÃOS EM ESQUADRIAS DE MADEIRA</v>
      </c>
      <c r="E111" s="74" t="s">
        <v>66</v>
      </c>
      <c r="F111" s="77" t="s">
        <v>55</v>
      </c>
      <c r="G111" s="78"/>
      <c r="H111" s="78"/>
      <c r="I111" s="78"/>
      <c r="J111" s="107">
        <f>SUM(J112:J119)</f>
        <v>239.84</v>
      </c>
      <c r="K111" s="214" t="s">
        <v>57</v>
      </c>
    </row>
    <row r="112" spans="1:10" ht="15">
      <c r="A112" s="79"/>
      <c r="B112" s="80"/>
      <c r="C112" s="81"/>
      <c r="D112" s="82" t="s">
        <v>164</v>
      </c>
      <c r="E112" s="82"/>
      <c r="F112" s="83"/>
      <c r="G112" s="83"/>
      <c r="H112" s="83"/>
      <c r="I112" s="83"/>
      <c r="J112" s="133"/>
    </row>
    <row r="113" spans="1:10" ht="15">
      <c r="A113" s="80"/>
      <c r="B113" s="80"/>
      <c r="C113" s="81"/>
      <c r="D113" s="82" t="s">
        <v>167</v>
      </c>
      <c r="E113" s="82"/>
      <c r="F113" s="83">
        <f>0.6*2.1</f>
        <v>1.26</v>
      </c>
      <c r="G113" s="83"/>
      <c r="H113" s="83">
        <v>2</v>
      </c>
      <c r="I113" s="83">
        <v>18</v>
      </c>
      <c r="J113" s="133">
        <f>PRODUCT(F113:I113)</f>
        <v>45.36</v>
      </c>
    </row>
    <row r="114" spans="1:10" ht="15">
      <c r="A114" s="80"/>
      <c r="B114" s="80"/>
      <c r="C114" s="81"/>
      <c r="D114" s="82" t="s">
        <v>166</v>
      </c>
      <c r="E114" s="82"/>
      <c r="F114" s="83">
        <f>0.7*2.1</f>
        <v>1.47</v>
      </c>
      <c r="G114" s="83"/>
      <c r="H114" s="83">
        <v>2</v>
      </c>
      <c r="I114" s="83">
        <f>J93</f>
        <v>1</v>
      </c>
      <c r="J114" s="133">
        <f aca="true" t="shared" si="8" ref="J114:J119">PRODUCT(F114:I114)</f>
        <v>2.94</v>
      </c>
    </row>
    <row r="115" spans="1:10" ht="15">
      <c r="A115" s="80"/>
      <c r="B115" s="80"/>
      <c r="C115" s="81"/>
      <c r="D115" s="82" t="s">
        <v>165</v>
      </c>
      <c r="E115" s="82"/>
      <c r="F115" s="83">
        <f>0.8*2.1</f>
        <v>1.68</v>
      </c>
      <c r="G115" s="83"/>
      <c r="H115" s="83">
        <v>2</v>
      </c>
      <c r="I115" s="83">
        <v>15</v>
      </c>
      <c r="J115" s="133">
        <f t="shared" si="8"/>
        <v>50.4</v>
      </c>
    </row>
    <row r="116" spans="1:10" ht="15">
      <c r="A116" s="80"/>
      <c r="B116" s="80"/>
      <c r="C116" s="81"/>
      <c r="D116" s="82" t="s">
        <v>168</v>
      </c>
      <c r="E116" s="82"/>
      <c r="F116" s="83">
        <f>0.9*2.1</f>
        <v>1.89</v>
      </c>
      <c r="G116" s="83"/>
      <c r="H116" s="83">
        <v>2</v>
      </c>
      <c r="I116" s="83">
        <v>3</v>
      </c>
      <c r="J116" s="133">
        <f t="shared" si="8"/>
        <v>11.34</v>
      </c>
    </row>
    <row r="117" spans="1:10" ht="15">
      <c r="A117" s="80"/>
      <c r="B117" s="80"/>
      <c r="C117" s="81"/>
      <c r="D117" s="82" t="s">
        <v>169</v>
      </c>
      <c r="E117" s="82"/>
      <c r="F117" s="83">
        <f>1.5*1.1</f>
        <v>1.65</v>
      </c>
      <c r="G117" s="83"/>
      <c r="H117" s="83">
        <v>2</v>
      </c>
      <c r="I117" s="83">
        <v>26</v>
      </c>
      <c r="J117" s="133">
        <f t="shared" si="8"/>
        <v>85.8</v>
      </c>
    </row>
    <row r="118" spans="1:10" ht="15">
      <c r="A118" s="80"/>
      <c r="B118" s="80"/>
      <c r="C118" s="81"/>
      <c r="D118" s="82" t="s">
        <v>170</v>
      </c>
      <c r="E118" s="82"/>
      <c r="F118" s="83">
        <f>1*1</f>
        <v>1</v>
      </c>
      <c r="G118" s="83"/>
      <c r="H118" s="83">
        <v>2</v>
      </c>
      <c r="I118" s="83">
        <v>10</v>
      </c>
      <c r="J118" s="133">
        <f t="shared" si="8"/>
        <v>20</v>
      </c>
    </row>
    <row r="119" spans="1:10" ht="15">
      <c r="A119" s="80"/>
      <c r="B119" s="80"/>
      <c r="C119" s="81"/>
      <c r="D119" s="82" t="s">
        <v>171</v>
      </c>
      <c r="E119" s="82"/>
      <c r="F119" s="83">
        <f>2*1</f>
        <v>2</v>
      </c>
      <c r="G119" s="83"/>
      <c r="H119" s="83">
        <v>2</v>
      </c>
      <c r="I119" s="83">
        <v>6</v>
      </c>
      <c r="J119" s="133">
        <f t="shared" si="8"/>
        <v>24</v>
      </c>
    </row>
    <row r="120" spans="1:10" ht="15">
      <c r="A120" s="84"/>
      <c r="B120" s="84"/>
      <c r="C120" s="85"/>
      <c r="D120" s="84"/>
      <c r="E120" s="84"/>
      <c r="F120" s="86"/>
      <c r="G120" s="87"/>
      <c r="H120" s="87"/>
      <c r="I120" s="87"/>
      <c r="J120" s="86"/>
    </row>
    <row r="121" spans="1:11" ht="42.75" customHeight="1">
      <c r="A121" s="79" t="s">
        <v>394</v>
      </c>
      <c r="B121" s="399" t="s">
        <v>41</v>
      </c>
      <c r="C121" s="278" t="str">
        <f>'PLANILHA C DES'!C39</f>
        <v>C3425</v>
      </c>
      <c r="D121" s="90" t="str">
        <f>'PLANILHA C DES'!D39</f>
        <v>PINTURA A ÓLEO PARA FERRO FUNDIDO</v>
      </c>
      <c r="E121" s="74" t="s">
        <v>66</v>
      </c>
      <c r="F121" s="77"/>
      <c r="G121" s="78"/>
      <c r="H121" s="78"/>
      <c r="I121" s="78"/>
      <c r="J121" s="107">
        <f>SUM(J122:J124)</f>
        <v>10.08</v>
      </c>
      <c r="K121" s="214" t="s">
        <v>57</v>
      </c>
    </row>
    <row r="122" spans="1:10" ht="15">
      <c r="A122" s="79"/>
      <c r="B122" s="80"/>
      <c r="C122" s="81"/>
      <c r="D122" s="82" t="s">
        <v>172</v>
      </c>
      <c r="E122" s="82"/>
      <c r="F122" s="83">
        <v>0.8</v>
      </c>
      <c r="G122" s="83"/>
      <c r="H122" s="83">
        <v>2.1</v>
      </c>
      <c r="I122" s="83">
        <v>2</v>
      </c>
      <c r="J122" s="133">
        <f>PRODUCT(F122:I122)</f>
        <v>3.36</v>
      </c>
    </row>
    <row r="123" spans="1:10" ht="15">
      <c r="A123" s="80"/>
      <c r="B123" s="80"/>
      <c r="C123" s="81"/>
      <c r="D123" s="82" t="s">
        <v>173</v>
      </c>
      <c r="E123" s="82"/>
      <c r="F123" s="83">
        <v>0.8</v>
      </c>
      <c r="G123" s="83"/>
      <c r="H123" s="83">
        <v>2.1</v>
      </c>
      <c r="I123" s="83">
        <v>2</v>
      </c>
      <c r="J123" s="133">
        <f>PRODUCT(F123:I123)</f>
        <v>3.36</v>
      </c>
    </row>
    <row r="124" spans="1:10" ht="15">
      <c r="A124" s="80"/>
      <c r="B124" s="80"/>
      <c r="C124" s="81"/>
      <c r="D124" s="82" t="s">
        <v>174</v>
      </c>
      <c r="E124" s="82"/>
      <c r="F124" s="83">
        <v>0.8</v>
      </c>
      <c r="G124" s="83"/>
      <c r="H124" s="83">
        <v>2.1</v>
      </c>
      <c r="I124" s="83">
        <v>2</v>
      </c>
      <c r="J124" s="133">
        <f>PRODUCT(F124:I124)</f>
        <v>3.36</v>
      </c>
    </row>
    <row r="125" spans="1:10" ht="15">
      <c r="A125" s="80"/>
      <c r="B125" s="80"/>
      <c r="C125" s="81"/>
      <c r="D125" s="82"/>
      <c r="E125" s="82"/>
      <c r="F125" s="83"/>
      <c r="G125" s="83"/>
      <c r="H125" s="83"/>
      <c r="I125" s="83"/>
      <c r="J125" s="133"/>
    </row>
    <row r="126" spans="1:11" ht="42.75" customHeight="1">
      <c r="A126" s="79" t="s">
        <v>395</v>
      </c>
      <c r="B126" s="399" t="s">
        <v>31</v>
      </c>
      <c r="C126" s="276" t="s">
        <v>178</v>
      </c>
      <c r="D126" s="90" t="str">
        <f>'PLANILHA C DES'!D40</f>
        <v>APLICAÇÃO MANUAL DE PINTURA COM TINTA LÁTEX PVA EM PAREDES, DUAS DEMÃO S. AF_06/2014</v>
      </c>
      <c r="E126" s="74" t="s">
        <v>66</v>
      </c>
      <c r="F126" s="77"/>
      <c r="G126" s="78"/>
      <c r="H126" s="78"/>
      <c r="I126" s="78"/>
      <c r="J126" s="107">
        <f>J264</f>
        <v>2487.47</v>
      </c>
      <c r="K126" s="214" t="s">
        <v>57</v>
      </c>
    </row>
    <row r="127" spans="1:10" ht="15">
      <c r="A127" s="79"/>
      <c r="B127" s="80"/>
      <c r="C127" s="81"/>
      <c r="D127" s="314" t="s">
        <v>234</v>
      </c>
      <c r="E127" s="315"/>
      <c r="F127" s="316"/>
      <c r="G127" s="316"/>
      <c r="H127" s="317"/>
      <c r="I127" s="317"/>
      <c r="J127" s="317"/>
    </row>
    <row r="128" spans="1:10" ht="15">
      <c r="A128" s="80"/>
      <c r="B128" s="80"/>
      <c r="C128" s="81"/>
      <c r="D128" s="82" t="s">
        <v>187</v>
      </c>
      <c r="E128" s="82"/>
      <c r="F128" s="83">
        <v>7.04</v>
      </c>
      <c r="G128" s="83">
        <v>3.3</v>
      </c>
      <c r="H128" s="83"/>
      <c r="I128" s="83">
        <v>2</v>
      </c>
      <c r="J128" s="133">
        <f>F128*G128*I128</f>
        <v>46.46</v>
      </c>
    </row>
    <row r="129" spans="1:10" ht="15">
      <c r="A129" s="80"/>
      <c r="B129" s="80"/>
      <c r="C129" s="81"/>
      <c r="D129" s="82" t="s">
        <v>235</v>
      </c>
      <c r="E129" s="82"/>
      <c r="F129" s="83">
        <v>4.88</v>
      </c>
      <c r="G129" s="83">
        <v>3.3</v>
      </c>
      <c r="H129" s="83"/>
      <c r="I129" s="83">
        <v>2</v>
      </c>
      <c r="J129" s="133">
        <f aca="true" t="shared" si="9" ref="J129:J192">F129*G129*I129</f>
        <v>32.21</v>
      </c>
    </row>
    <row r="130" spans="1:10" ht="15">
      <c r="A130" s="80"/>
      <c r="B130" s="80"/>
      <c r="C130" s="81"/>
      <c r="D130" s="82" t="s">
        <v>236</v>
      </c>
      <c r="E130" s="82"/>
      <c r="F130" s="83">
        <v>3.5</v>
      </c>
      <c r="G130" s="83">
        <v>2.7</v>
      </c>
      <c r="H130" s="83"/>
      <c r="I130" s="83">
        <v>2</v>
      </c>
      <c r="J130" s="133">
        <f t="shared" si="9"/>
        <v>18.9</v>
      </c>
    </row>
    <row r="131" spans="1:10" ht="15">
      <c r="A131" s="80"/>
      <c r="B131" s="80"/>
      <c r="C131" s="81"/>
      <c r="D131" s="82"/>
      <c r="E131" s="82"/>
      <c r="F131" s="83">
        <v>7.04</v>
      </c>
      <c r="G131" s="83">
        <v>2.7</v>
      </c>
      <c r="H131" s="83"/>
      <c r="I131" s="83">
        <v>2</v>
      </c>
      <c r="J131" s="133">
        <f t="shared" si="9"/>
        <v>38.02</v>
      </c>
    </row>
    <row r="132" spans="1:10" ht="15">
      <c r="A132" s="80"/>
      <c r="B132" s="80"/>
      <c r="C132" s="81"/>
      <c r="D132" s="82" t="s">
        <v>237</v>
      </c>
      <c r="E132" s="82"/>
      <c r="F132" s="83">
        <v>7.04</v>
      </c>
      <c r="G132" s="83">
        <v>3.5</v>
      </c>
      <c r="H132" s="83"/>
      <c r="I132" s="83">
        <v>1</v>
      </c>
      <c r="J132" s="133">
        <f t="shared" si="9"/>
        <v>24.64</v>
      </c>
    </row>
    <row r="133" spans="1:10" ht="15">
      <c r="A133" s="80"/>
      <c r="B133" s="80"/>
      <c r="C133" s="81"/>
      <c r="D133" s="82" t="s">
        <v>238</v>
      </c>
      <c r="E133" s="82"/>
      <c r="F133" s="83">
        <v>8.48</v>
      </c>
      <c r="G133" s="83">
        <v>3.45</v>
      </c>
      <c r="H133" s="83"/>
      <c r="I133" s="83">
        <v>2</v>
      </c>
      <c r="J133" s="133">
        <f t="shared" si="9"/>
        <v>58.51</v>
      </c>
    </row>
    <row r="134" spans="1:10" ht="15">
      <c r="A134" s="80"/>
      <c r="B134" s="80"/>
      <c r="C134" s="81"/>
      <c r="D134" s="82"/>
      <c r="E134" s="82"/>
      <c r="F134" s="83">
        <v>7.02</v>
      </c>
      <c r="G134" s="83">
        <v>3.45</v>
      </c>
      <c r="H134" s="83"/>
      <c r="I134" s="83">
        <v>2</v>
      </c>
      <c r="J134" s="133">
        <f t="shared" si="9"/>
        <v>48.44</v>
      </c>
    </row>
    <row r="135" spans="1:10" ht="15">
      <c r="A135" s="80"/>
      <c r="B135" s="80"/>
      <c r="C135" s="81"/>
      <c r="D135" s="82" t="s">
        <v>235</v>
      </c>
      <c r="E135" s="82"/>
      <c r="F135" s="83">
        <v>0.55</v>
      </c>
      <c r="G135" s="83">
        <v>8.48</v>
      </c>
      <c r="H135" s="83"/>
      <c r="I135" s="83">
        <v>2</v>
      </c>
      <c r="J135" s="133">
        <f t="shared" si="9"/>
        <v>9.33</v>
      </c>
    </row>
    <row r="136" spans="1:10" ht="15">
      <c r="A136" s="80"/>
      <c r="B136" s="80"/>
      <c r="C136" s="81"/>
      <c r="D136" s="82" t="s">
        <v>239</v>
      </c>
      <c r="E136" s="82"/>
      <c r="F136" s="83">
        <v>8.85</v>
      </c>
      <c r="G136" s="83">
        <v>3.08</v>
      </c>
      <c r="H136" s="83"/>
      <c r="I136" s="83">
        <v>2</v>
      </c>
      <c r="J136" s="133">
        <f t="shared" si="9"/>
        <v>54.52</v>
      </c>
    </row>
    <row r="137" spans="1:10" ht="15">
      <c r="A137" s="80"/>
      <c r="B137" s="80"/>
      <c r="C137" s="81"/>
      <c r="D137" s="82"/>
      <c r="E137" s="82"/>
      <c r="F137" s="83">
        <v>8.21</v>
      </c>
      <c r="G137" s="83">
        <v>3.08</v>
      </c>
      <c r="H137" s="83"/>
      <c r="I137" s="83">
        <v>2</v>
      </c>
      <c r="J137" s="133">
        <f t="shared" si="9"/>
        <v>50.57</v>
      </c>
    </row>
    <row r="138" spans="1:10" ht="15">
      <c r="A138" s="80"/>
      <c r="B138" s="80"/>
      <c r="C138" s="81"/>
      <c r="D138" s="82"/>
      <c r="E138" s="82"/>
      <c r="F138" s="83">
        <v>8.21</v>
      </c>
      <c r="G138" s="83"/>
      <c r="H138" s="83"/>
      <c r="I138" s="83">
        <v>2</v>
      </c>
      <c r="J138" s="133">
        <f t="shared" si="9"/>
        <v>0</v>
      </c>
    </row>
    <row r="139" spans="1:10" ht="15">
      <c r="A139" s="80"/>
      <c r="B139" s="80"/>
      <c r="C139" s="81"/>
      <c r="D139" s="82" t="s">
        <v>235</v>
      </c>
      <c r="E139" s="82"/>
      <c r="F139" s="83">
        <v>0.92</v>
      </c>
      <c r="G139" s="83">
        <v>8.21</v>
      </c>
      <c r="H139" s="83"/>
      <c r="I139" s="83">
        <v>2</v>
      </c>
      <c r="J139" s="133">
        <f t="shared" si="9"/>
        <v>15.11</v>
      </c>
    </row>
    <row r="140" spans="1:10" ht="15">
      <c r="A140" s="80"/>
      <c r="B140" s="80"/>
      <c r="C140" s="81"/>
      <c r="D140" s="82" t="s">
        <v>188</v>
      </c>
      <c r="E140" s="82"/>
      <c r="F140" s="83">
        <v>4.26</v>
      </c>
      <c r="G140" s="83">
        <v>2.8</v>
      </c>
      <c r="H140" s="83"/>
      <c r="I140" s="83">
        <v>2</v>
      </c>
      <c r="J140" s="133">
        <f t="shared" si="9"/>
        <v>23.86</v>
      </c>
    </row>
    <row r="141" spans="1:10" ht="15">
      <c r="A141" s="80"/>
      <c r="B141" s="80"/>
      <c r="C141" s="81"/>
      <c r="D141" s="82"/>
      <c r="E141" s="82"/>
      <c r="F141" s="83">
        <v>8.44</v>
      </c>
      <c r="G141" s="83">
        <v>2.8</v>
      </c>
      <c r="H141" s="83"/>
      <c r="I141" s="83">
        <v>2</v>
      </c>
      <c r="J141" s="133">
        <f t="shared" si="9"/>
        <v>47.26</v>
      </c>
    </row>
    <row r="142" spans="1:10" ht="15">
      <c r="A142" s="80"/>
      <c r="B142" s="80"/>
      <c r="C142" s="81"/>
      <c r="D142" s="82" t="s">
        <v>235</v>
      </c>
      <c r="E142" s="82"/>
      <c r="F142" s="83">
        <v>1.1</v>
      </c>
      <c r="G142" s="83">
        <v>8.44</v>
      </c>
      <c r="H142" s="83"/>
      <c r="I142" s="83">
        <v>2</v>
      </c>
      <c r="J142" s="133">
        <f t="shared" si="9"/>
        <v>18.57</v>
      </c>
    </row>
    <row r="143" spans="1:10" ht="15">
      <c r="A143" s="80"/>
      <c r="B143" s="80"/>
      <c r="C143" s="81"/>
      <c r="D143" s="82" t="s">
        <v>240</v>
      </c>
      <c r="E143" s="82"/>
      <c r="F143" s="83">
        <v>8.44</v>
      </c>
      <c r="G143" s="83">
        <v>2.9</v>
      </c>
      <c r="H143" s="83"/>
      <c r="I143" s="83">
        <v>2</v>
      </c>
      <c r="J143" s="133">
        <f t="shared" si="9"/>
        <v>48.95</v>
      </c>
    </row>
    <row r="144" spans="1:10" ht="15">
      <c r="A144" s="80"/>
      <c r="B144" s="80"/>
      <c r="C144" s="81"/>
      <c r="D144" s="82"/>
      <c r="E144" s="82"/>
      <c r="F144" s="83">
        <v>4.3</v>
      </c>
      <c r="G144" s="83">
        <v>2.9</v>
      </c>
      <c r="H144" s="83"/>
      <c r="I144" s="83">
        <v>2</v>
      </c>
      <c r="J144" s="133">
        <f t="shared" si="9"/>
        <v>24.94</v>
      </c>
    </row>
    <row r="145" spans="1:10" ht="15">
      <c r="A145" s="80"/>
      <c r="B145" s="80"/>
      <c r="C145" s="81"/>
      <c r="D145" s="82" t="s">
        <v>235</v>
      </c>
      <c r="E145" s="82"/>
      <c r="F145" s="83">
        <v>1.1</v>
      </c>
      <c r="G145" s="83">
        <v>8.44</v>
      </c>
      <c r="H145" s="83"/>
      <c r="I145" s="83">
        <v>2</v>
      </c>
      <c r="J145" s="133">
        <f t="shared" si="9"/>
        <v>18.57</v>
      </c>
    </row>
    <row r="146" spans="1:10" ht="15">
      <c r="A146" s="80"/>
      <c r="B146" s="80"/>
      <c r="C146" s="81"/>
      <c r="D146" s="82" t="s">
        <v>241</v>
      </c>
      <c r="E146" s="82"/>
      <c r="F146" s="83">
        <v>7.7</v>
      </c>
      <c r="G146" s="83">
        <v>2.9</v>
      </c>
      <c r="H146" s="83"/>
      <c r="I146" s="83">
        <v>2</v>
      </c>
      <c r="J146" s="133">
        <f t="shared" si="9"/>
        <v>44.66</v>
      </c>
    </row>
    <row r="147" spans="1:10" ht="15">
      <c r="A147" s="80"/>
      <c r="B147" s="80"/>
      <c r="C147" s="81"/>
      <c r="D147" s="82"/>
      <c r="E147" s="82"/>
      <c r="F147" s="83">
        <v>8.45</v>
      </c>
      <c r="G147" s="83">
        <v>2.9</v>
      </c>
      <c r="H147" s="83"/>
      <c r="I147" s="83">
        <v>2</v>
      </c>
      <c r="J147" s="133">
        <f t="shared" si="9"/>
        <v>49.01</v>
      </c>
    </row>
    <row r="148" spans="1:10" ht="15">
      <c r="A148" s="80"/>
      <c r="B148" s="80"/>
      <c r="C148" s="81"/>
      <c r="D148" s="82" t="s">
        <v>235</v>
      </c>
      <c r="E148" s="82"/>
      <c r="F148" s="83">
        <v>1.15</v>
      </c>
      <c r="G148" s="83">
        <v>8.45</v>
      </c>
      <c r="H148" s="83"/>
      <c r="I148" s="83">
        <v>2</v>
      </c>
      <c r="J148" s="133">
        <f t="shared" si="9"/>
        <v>19.44</v>
      </c>
    </row>
    <row r="149" spans="1:10" ht="15">
      <c r="A149" s="80"/>
      <c r="B149" s="80"/>
      <c r="C149" s="81"/>
      <c r="D149" s="82" t="s">
        <v>242</v>
      </c>
      <c r="E149" s="82"/>
      <c r="F149" s="83">
        <v>8.4</v>
      </c>
      <c r="G149" s="83">
        <v>2.9</v>
      </c>
      <c r="H149" s="83"/>
      <c r="I149" s="83">
        <v>2</v>
      </c>
      <c r="J149" s="133">
        <f t="shared" si="9"/>
        <v>48.72</v>
      </c>
    </row>
    <row r="150" spans="1:10" ht="15">
      <c r="A150" s="80"/>
      <c r="B150" s="80"/>
      <c r="C150" s="81"/>
      <c r="D150" s="82"/>
      <c r="E150" s="82"/>
      <c r="F150" s="83">
        <v>7.03</v>
      </c>
      <c r="G150" s="83">
        <v>2.9</v>
      </c>
      <c r="H150" s="83"/>
      <c r="I150" s="83">
        <v>2</v>
      </c>
      <c r="J150" s="133">
        <f t="shared" si="9"/>
        <v>40.77</v>
      </c>
    </row>
    <row r="151" spans="1:10" ht="15">
      <c r="A151" s="80"/>
      <c r="B151" s="80"/>
      <c r="C151" s="81"/>
      <c r="D151" s="82" t="s">
        <v>235</v>
      </c>
      <c r="E151" s="82"/>
      <c r="F151" s="83">
        <v>1.15</v>
      </c>
      <c r="G151" s="83">
        <v>8.4</v>
      </c>
      <c r="H151" s="83"/>
      <c r="I151" s="83">
        <v>2</v>
      </c>
      <c r="J151" s="133">
        <f t="shared" si="9"/>
        <v>19.32</v>
      </c>
    </row>
    <row r="152" spans="1:10" ht="15">
      <c r="A152" s="80"/>
      <c r="B152" s="80"/>
      <c r="C152" s="81"/>
      <c r="D152" s="82" t="s">
        <v>243</v>
      </c>
      <c r="E152" s="82"/>
      <c r="F152" s="83">
        <v>7.35</v>
      </c>
      <c r="G152" s="83">
        <v>3.64</v>
      </c>
      <c r="H152" s="83"/>
      <c r="I152" s="83">
        <v>1</v>
      </c>
      <c r="J152" s="133">
        <f t="shared" si="9"/>
        <v>26.75</v>
      </c>
    </row>
    <row r="153" spans="1:10" ht="15">
      <c r="A153" s="80"/>
      <c r="B153" s="80"/>
      <c r="C153" s="81"/>
      <c r="D153" s="82"/>
      <c r="E153" s="82"/>
      <c r="F153" s="83">
        <v>7.35</v>
      </c>
      <c r="G153" s="83">
        <v>2.9</v>
      </c>
      <c r="H153" s="83"/>
      <c r="I153" s="83">
        <v>1</v>
      </c>
      <c r="J153" s="133">
        <f t="shared" si="9"/>
        <v>21.32</v>
      </c>
    </row>
    <row r="154" spans="1:10" ht="15">
      <c r="A154" s="80"/>
      <c r="B154" s="80"/>
      <c r="C154" s="81"/>
      <c r="D154" s="82"/>
      <c r="E154" s="82"/>
      <c r="F154" s="83">
        <v>5.36</v>
      </c>
      <c r="G154" s="83">
        <v>5.54</v>
      </c>
      <c r="H154" s="83"/>
      <c r="I154" s="83">
        <v>2</v>
      </c>
      <c r="J154" s="133">
        <f t="shared" si="9"/>
        <v>59.39</v>
      </c>
    </row>
    <row r="155" spans="1:10" ht="15">
      <c r="A155" s="80"/>
      <c r="B155" s="80"/>
      <c r="C155" s="81"/>
      <c r="D155" s="82" t="s">
        <v>244</v>
      </c>
      <c r="E155" s="82"/>
      <c r="F155" s="83">
        <v>6.88</v>
      </c>
      <c r="G155" s="83">
        <v>1</v>
      </c>
      <c r="H155" s="83"/>
      <c r="I155" s="83">
        <v>2</v>
      </c>
      <c r="J155" s="133">
        <f t="shared" si="9"/>
        <v>13.76</v>
      </c>
    </row>
    <row r="156" spans="1:10" ht="15">
      <c r="A156" s="80"/>
      <c r="B156" s="80"/>
      <c r="C156" s="81"/>
      <c r="D156" s="82"/>
      <c r="E156" s="82"/>
      <c r="F156" s="83">
        <v>3.53</v>
      </c>
      <c r="G156" s="83">
        <v>1</v>
      </c>
      <c r="H156" s="83"/>
      <c r="I156" s="83">
        <v>2</v>
      </c>
      <c r="J156" s="133">
        <f t="shared" si="9"/>
        <v>7.06</v>
      </c>
    </row>
    <row r="157" spans="1:10" ht="15">
      <c r="A157" s="80"/>
      <c r="B157" s="80"/>
      <c r="C157" s="81"/>
      <c r="D157" s="82" t="s">
        <v>235</v>
      </c>
      <c r="E157" s="82"/>
      <c r="F157" s="83">
        <v>0.9</v>
      </c>
      <c r="G157" s="83">
        <v>6.38</v>
      </c>
      <c r="H157" s="83"/>
      <c r="I157" s="83">
        <v>2</v>
      </c>
      <c r="J157" s="133">
        <f t="shared" si="9"/>
        <v>11.48</v>
      </c>
    </row>
    <row r="158" spans="1:10" ht="15">
      <c r="A158" s="80"/>
      <c r="B158" s="80"/>
      <c r="C158" s="81"/>
      <c r="D158" s="82" t="s">
        <v>245</v>
      </c>
      <c r="E158" s="82"/>
      <c r="F158" s="83">
        <v>3.35</v>
      </c>
      <c r="G158" s="83">
        <v>1</v>
      </c>
      <c r="H158" s="83"/>
      <c r="I158" s="83">
        <v>2</v>
      </c>
      <c r="J158" s="133">
        <f t="shared" si="9"/>
        <v>6.7</v>
      </c>
    </row>
    <row r="159" spans="1:10" ht="15">
      <c r="A159" s="80"/>
      <c r="B159" s="80"/>
      <c r="C159" s="81"/>
      <c r="D159" s="82"/>
      <c r="E159" s="82"/>
      <c r="F159" s="83">
        <v>7.04</v>
      </c>
      <c r="G159" s="83">
        <v>1</v>
      </c>
      <c r="H159" s="83"/>
      <c r="I159" s="83">
        <v>2</v>
      </c>
      <c r="J159" s="133">
        <f t="shared" si="9"/>
        <v>14.08</v>
      </c>
    </row>
    <row r="160" spans="1:10" ht="15">
      <c r="A160" s="80"/>
      <c r="B160" s="80"/>
      <c r="C160" s="81"/>
      <c r="D160" s="82"/>
      <c r="E160" s="82"/>
      <c r="F160" s="83">
        <v>0.9</v>
      </c>
      <c r="G160" s="83">
        <v>7.04</v>
      </c>
      <c r="H160" s="83"/>
      <c r="I160" s="83">
        <v>2</v>
      </c>
      <c r="J160" s="133">
        <f t="shared" si="9"/>
        <v>12.67</v>
      </c>
    </row>
    <row r="161" spans="1:10" ht="15">
      <c r="A161" s="80"/>
      <c r="B161" s="80"/>
      <c r="C161" s="81"/>
      <c r="D161" s="82" t="s">
        <v>246</v>
      </c>
      <c r="E161" s="82"/>
      <c r="F161" s="83">
        <v>44</v>
      </c>
      <c r="G161" s="83">
        <v>3.35</v>
      </c>
      <c r="H161" s="83"/>
      <c r="I161" s="83">
        <v>1</v>
      </c>
      <c r="J161" s="133">
        <f t="shared" si="9"/>
        <v>147.4</v>
      </c>
    </row>
    <row r="162" spans="1:10" ht="15">
      <c r="A162" s="80"/>
      <c r="B162" s="80"/>
      <c r="C162" s="81"/>
      <c r="D162" s="82" t="s">
        <v>247</v>
      </c>
      <c r="E162" s="82"/>
      <c r="F162" s="83">
        <v>2.82</v>
      </c>
      <c r="G162" s="83">
        <v>1.15</v>
      </c>
      <c r="H162" s="83"/>
      <c r="I162" s="83">
        <v>12</v>
      </c>
      <c r="J162" s="133">
        <f t="shared" si="9"/>
        <v>38.92</v>
      </c>
    </row>
    <row r="163" spans="1:10" ht="15">
      <c r="A163" s="80"/>
      <c r="B163" s="80"/>
      <c r="C163" s="81"/>
      <c r="D163" s="82" t="s">
        <v>248</v>
      </c>
      <c r="E163" s="82"/>
      <c r="F163" s="83">
        <v>8.75</v>
      </c>
      <c r="G163" s="83">
        <v>3.25</v>
      </c>
      <c r="H163" s="83"/>
      <c r="I163" s="83">
        <v>2</v>
      </c>
      <c r="J163" s="133">
        <f t="shared" si="9"/>
        <v>56.88</v>
      </c>
    </row>
    <row r="164" spans="1:10" ht="15">
      <c r="A164" s="80"/>
      <c r="B164" s="80"/>
      <c r="C164" s="81"/>
      <c r="D164" s="82" t="s">
        <v>235</v>
      </c>
      <c r="E164" s="82"/>
      <c r="F164" s="83">
        <v>0.8</v>
      </c>
      <c r="G164" s="83">
        <v>8.75</v>
      </c>
      <c r="H164" s="83"/>
      <c r="I164" s="83">
        <v>2</v>
      </c>
      <c r="J164" s="133">
        <f t="shared" si="9"/>
        <v>14</v>
      </c>
    </row>
    <row r="165" spans="1:10" ht="15">
      <c r="A165" s="80"/>
      <c r="B165" s="80"/>
      <c r="C165" s="81"/>
      <c r="D165" s="82"/>
      <c r="E165" s="82"/>
      <c r="F165" s="83">
        <v>3</v>
      </c>
      <c r="G165" s="83">
        <v>3.25</v>
      </c>
      <c r="H165" s="83"/>
      <c r="I165" s="83">
        <v>2</v>
      </c>
      <c r="J165" s="133">
        <f t="shared" si="9"/>
        <v>19.5</v>
      </c>
    </row>
    <row r="166" spans="1:10" ht="15">
      <c r="A166" s="80"/>
      <c r="B166" s="80"/>
      <c r="C166" s="81"/>
      <c r="D166" s="82" t="s">
        <v>249</v>
      </c>
      <c r="E166" s="82"/>
      <c r="F166" s="83">
        <v>15</v>
      </c>
      <c r="G166" s="83">
        <v>2.75</v>
      </c>
      <c r="H166" s="83"/>
      <c r="I166" s="83">
        <v>1</v>
      </c>
      <c r="J166" s="133">
        <f t="shared" si="9"/>
        <v>41.25</v>
      </c>
    </row>
    <row r="167" spans="1:10" ht="15">
      <c r="A167" s="80"/>
      <c r="B167" s="80"/>
      <c r="C167" s="81"/>
      <c r="D167" s="82"/>
      <c r="E167" s="82"/>
      <c r="F167" s="83">
        <v>1</v>
      </c>
      <c r="G167" s="83">
        <v>1.7</v>
      </c>
      <c r="H167" s="83"/>
      <c r="I167" s="83">
        <v>5</v>
      </c>
      <c r="J167" s="133">
        <f t="shared" si="9"/>
        <v>8.5</v>
      </c>
    </row>
    <row r="168" spans="1:10" ht="15">
      <c r="A168" s="80"/>
      <c r="B168" s="80"/>
      <c r="C168" s="81"/>
      <c r="D168" s="82"/>
      <c r="E168" s="82"/>
      <c r="F168" s="83">
        <v>10.1</v>
      </c>
      <c r="G168" s="83">
        <v>0.56</v>
      </c>
      <c r="H168" s="83"/>
      <c r="I168" s="83">
        <v>2</v>
      </c>
      <c r="J168" s="133">
        <f t="shared" si="9"/>
        <v>11.31</v>
      </c>
    </row>
    <row r="169" spans="1:10" ht="15">
      <c r="A169" s="80"/>
      <c r="B169" s="80"/>
      <c r="C169" s="81"/>
      <c r="D169" s="82"/>
      <c r="E169" s="82"/>
      <c r="F169" s="83">
        <v>3.3</v>
      </c>
      <c r="G169" s="83">
        <v>0.56</v>
      </c>
      <c r="H169" s="83"/>
      <c r="I169" s="83">
        <v>2</v>
      </c>
      <c r="J169" s="133">
        <f t="shared" si="9"/>
        <v>3.7</v>
      </c>
    </row>
    <row r="170" spans="1:10" ht="15">
      <c r="A170" s="80"/>
      <c r="B170" s="80"/>
      <c r="C170" s="81"/>
      <c r="D170" s="82" t="s">
        <v>250</v>
      </c>
      <c r="E170" s="82"/>
      <c r="F170" s="83">
        <v>6</v>
      </c>
      <c r="G170" s="83">
        <v>2.8</v>
      </c>
      <c r="H170" s="83"/>
      <c r="I170" s="83">
        <v>2</v>
      </c>
      <c r="J170" s="133">
        <f t="shared" si="9"/>
        <v>33.6</v>
      </c>
    </row>
    <row r="171" spans="1:10" ht="15">
      <c r="A171" s="80"/>
      <c r="B171" s="80"/>
      <c r="C171" s="81"/>
      <c r="D171" s="82"/>
      <c r="E171" s="82"/>
      <c r="F171" s="83">
        <v>7.24</v>
      </c>
      <c r="G171" s="83">
        <v>2.8</v>
      </c>
      <c r="H171" s="83"/>
      <c r="I171" s="83">
        <v>2</v>
      </c>
      <c r="J171" s="133">
        <f t="shared" si="9"/>
        <v>40.54</v>
      </c>
    </row>
    <row r="172" spans="1:10" ht="15">
      <c r="A172" s="80"/>
      <c r="B172" s="80"/>
      <c r="C172" s="81"/>
      <c r="D172" s="82"/>
      <c r="E172" s="82"/>
      <c r="F172" s="83">
        <v>0.9</v>
      </c>
      <c r="G172" s="83">
        <v>7.24</v>
      </c>
      <c r="H172" s="83"/>
      <c r="I172" s="83">
        <v>2</v>
      </c>
      <c r="J172" s="133">
        <f t="shared" si="9"/>
        <v>13.03</v>
      </c>
    </row>
    <row r="173" spans="1:10" ht="15">
      <c r="A173" s="80"/>
      <c r="B173" s="80"/>
      <c r="C173" s="81"/>
      <c r="D173" s="82" t="s">
        <v>251</v>
      </c>
      <c r="E173" s="82"/>
      <c r="F173" s="83">
        <v>5.9</v>
      </c>
      <c r="G173" s="83">
        <v>2.85</v>
      </c>
      <c r="H173" s="83"/>
      <c r="I173" s="83">
        <v>2</v>
      </c>
      <c r="J173" s="133">
        <f t="shared" si="9"/>
        <v>33.63</v>
      </c>
    </row>
    <row r="174" spans="1:10" ht="15">
      <c r="A174" s="80"/>
      <c r="B174" s="80"/>
      <c r="C174" s="81"/>
      <c r="D174" s="82"/>
      <c r="E174" s="82"/>
      <c r="F174" s="83">
        <v>7.27</v>
      </c>
      <c r="G174" s="83">
        <v>2.85</v>
      </c>
      <c r="H174" s="83"/>
      <c r="I174" s="83">
        <v>2</v>
      </c>
      <c r="J174" s="133">
        <f t="shared" si="9"/>
        <v>41.44</v>
      </c>
    </row>
    <row r="175" spans="1:10" ht="15">
      <c r="A175" s="80"/>
      <c r="B175" s="80"/>
      <c r="C175" s="81"/>
      <c r="D175" s="82"/>
      <c r="E175" s="82"/>
      <c r="F175" s="83">
        <v>0.9</v>
      </c>
      <c r="G175" s="83">
        <v>7.27</v>
      </c>
      <c r="H175" s="83"/>
      <c r="I175" s="83">
        <v>2</v>
      </c>
      <c r="J175" s="133">
        <f t="shared" si="9"/>
        <v>13.09</v>
      </c>
    </row>
    <row r="176" spans="1:10" ht="15">
      <c r="A176" s="80"/>
      <c r="B176" s="80"/>
      <c r="C176" s="81"/>
      <c r="D176" s="82" t="s">
        <v>252</v>
      </c>
      <c r="E176" s="82"/>
      <c r="F176" s="83">
        <v>6.15</v>
      </c>
      <c r="G176" s="83">
        <v>2.85</v>
      </c>
      <c r="H176" s="83"/>
      <c r="I176" s="83">
        <v>2</v>
      </c>
      <c r="J176" s="133">
        <f t="shared" si="9"/>
        <v>35.06</v>
      </c>
    </row>
    <row r="177" spans="1:10" ht="15">
      <c r="A177" s="80"/>
      <c r="B177" s="80"/>
      <c r="C177" s="81"/>
      <c r="D177" s="82"/>
      <c r="E177" s="82"/>
      <c r="F177" s="83">
        <v>7.25</v>
      </c>
      <c r="G177" s="83">
        <v>2.85</v>
      </c>
      <c r="H177" s="83"/>
      <c r="I177" s="83">
        <v>2</v>
      </c>
      <c r="J177" s="133">
        <f t="shared" si="9"/>
        <v>41.33</v>
      </c>
    </row>
    <row r="178" spans="1:10" ht="15">
      <c r="A178" s="80"/>
      <c r="B178" s="80"/>
      <c r="C178" s="81"/>
      <c r="D178" s="82"/>
      <c r="E178" s="82"/>
      <c r="F178" s="83">
        <v>0.9</v>
      </c>
      <c r="G178" s="83">
        <v>7.25</v>
      </c>
      <c r="H178" s="83"/>
      <c r="I178" s="83">
        <v>2</v>
      </c>
      <c r="J178" s="133">
        <f t="shared" si="9"/>
        <v>13.05</v>
      </c>
    </row>
    <row r="179" spans="1:10" ht="15">
      <c r="A179" s="80"/>
      <c r="B179" s="80"/>
      <c r="C179" s="81"/>
      <c r="D179" s="82" t="s">
        <v>253</v>
      </c>
      <c r="E179" s="82"/>
      <c r="F179" s="83">
        <v>1.65</v>
      </c>
      <c r="G179" s="83">
        <v>2.9</v>
      </c>
      <c r="H179" s="83"/>
      <c r="I179" s="83">
        <v>1</v>
      </c>
      <c r="J179" s="133">
        <f t="shared" si="9"/>
        <v>4.79</v>
      </c>
    </row>
    <row r="180" spans="1:10" ht="15">
      <c r="A180" s="80"/>
      <c r="B180" s="80"/>
      <c r="C180" s="81"/>
      <c r="D180" s="82"/>
      <c r="E180" s="82"/>
      <c r="F180" s="83">
        <v>18.42</v>
      </c>
      <c r="G180" s="83">
        <v>2.9</v>
      </c>
      <c r="H180" s="83"/>
      <c r="I180" s="83">
        <v>1</v>
      </c>
      <c r="J180" s="133">
        <f t="shared" si="9"/>
        <v>53.42</v>
      </c>
    </row>
    <row r="181" spans="1:10" ht="15">
      <c r="A181" s="80"/>
      <c r="B181" s="80"/>
      <c r="C181" s="81"/>
      <c r="D181" s="82"/>
      <c r="E181" s="82"/>
      <c r="F181" s="83">
        <v>0.75</v>
      </c>
      <c r="G181" s="83">
        <v>2.3</v>
      </c>
      <c r="H181" s="83"/>
      <c r="I181" s="83">
        <v>5</v>
      </c>
      <c r="J181" s="133">
        <f t="shared" si="9"/>
        <v>8.63</v>
      </c>
    </row>
    <row r="182" spans="1:10" ht="15">
      <c r="A182" s="80"/>
      <c r="B182" s="80"/>
      <c r="C182" s="81"/>
      <c r="D182" s="82"/>
      <c r="E182" s="82"/>
      <c r="F182" s="83">
        <v>18.42</v>
      </c>
      <c r="G182" s="83">
        <v>0.65</v>
      </c>
      <c r="H182" s="83"/>
      <c r="I182" s="83">
        <v>1</v>
      </c>
      <c r="J182" s="133">
        <f t="shared" si="9"/>
        <v>11.97</v>
      </c>
    </row>
    <row r="183" spans="1:10" ht="15">
      <c r="A183" s="80"/>
      <c r="B183" s="80"/>
      <c r="C183" s="81"/>
      <c r="D183" s="82" t="s">
        <v>254</v>
      </c>
      <c r="E183" s="82"/>
      <c r="F183" s="83">
        <v>8.27</v>
      </c>
      <c r="G183" s="83">
        <v>2.52</v>
      </c>
      <c r="H183" s="83"/>
      <c r="I183" s="83">
        <v>2</v>
      </c>
      <c r="J183" s="133">
        <f t="shared" si="9"/>
        <v>41.68</v>
      </c>
    </row>
    <row r="184" spans="1:10" ht="15">
      <c r="A184" s="80"/>
      <c r="B184" s="80"/>
      <c r="C184" s="81"/>
      <c r="D184" s="82"/>
      <c r="E184" s="82"/>
      <c r="F184" s="83">
        <v>5</v>
      </c>
      <c r="G184" s="83">
        <v>2.52</v>
      </c>
      <c r="H184" s="83"/>
      <c r="I184" s="83">
        <v>2</v>
      </c>
      <c r="J184" s="133">
        <f t="shared" si="9"/>
        <v>25.2</v>
      </c>
    </row>
    <row r="185" spans="1:10" ht="15">
      <c r="A185" s="80"/>
      <c r="B185" s="80"/>
      <c r="C185" s="81"/>
      <c r="D185" s="82" t="s">
        <v>237</v>
      </c>
      <c r="E185" s="82"/>
      <c r="F185" s="83">
        <v>8.27</v>
      </c>
      <c r="G185" s="83">
        <v>5</v>
      </c>
      <c r="H185" s="83"/>
      <c r="I185" s="83">
        <v>1</v>
      </c>
      <c r="J185" s="133">
        <f t="shared" si="9"/>
        <v>41.35</v>
      </c>
    </row>
    <row r="186" spans="1:10" ht="15">
      <c r="A186" s="80"/>
      <c r="B186" s="80"/>
      <c r="C186" s="81"/>
      <c r="D186" s="82" t="s">
        <v>255</v>
      </c>
      <c r="E186" s="82"/>
      <c r="F186" s="83">
        <v>2.57</v>
      </c>
      <c r="G186" s="83">
        <v>2.77</v>
      </c>
      <c r="H186" s="83"/>
      <c r="I186" s="83">
        <v>2</v>
      </c>
      <c r="J186" s="133">
        <f t="shared" si="9"/>
        <v>14.24</v>
      </c>
    </row>
    <row r="187" spans="1:10" ht="15">
      <c r="A187" s="80"/>
      <c r="B187" s="80"/>
      <c r="C187" s="81"/>
      <c r="D187" s="82"/>
      <c r="E187" s="82"/>
      <c r="F187" s="83">
        <v>4</v>
      </c>
      <c r="G187" s="83">
        <v>2.77</v>
      </c>
      <c r="H187" s="83"/>
      <c r="I187" s="83">
        <v>2</v>
      </c>
      <c r="J187" s="133">
        <f t="shared" si="9"/>
        <v>22.16</v>
      </c>
    </row>
    <row r="188" spans="1:10" ht="15">
      <c r="A188" s="80"/>
      <c r="B188" s="80"/>
      <c r="C188" s="81"/>
      <c r="D188" s="82" t="s">
        <v>237</v>
      </c>
      <c r="E188" s="82"/>
      <c r="F188" s="83">
        <v>2.57</v>
      </c>
      <c r="G188" s="83">
        <v>4</v>
      </c>
      <c r="H188" s="83"/>
      <c r="I188" s="83">
        <v>1</v>
      </c>
      <c r="J188" s="133">
        <f t="shared" si="9"/>
        <v>10.28</v>
      </c>
    </row>
    <row r="189" spans="1:10" ht="15">
      <c r="A189" s="80"/>
      <c r="B189" s="80"/>
      <c r="C189" s="81"/>
      <c r="D189" s="82" t="s">
        <v>256</v>
      </c>
      <c r="E189" s="82"/>
      <c r="F189" s="83">
        <v>4</v>
      </c>
      <c r="G189" s="83">
        <v>2.77</v>
      </c>
      <c r="H189" s="83"/>
      <c r="I189" s="83">
        <v>2</v>
      </c>
      <c r="J189" s="133">
        <f t="shared" si="9"/>
        <v>22.16</v>
      </c>
    </row>
    <row r="190" spans="1:10" ht="15">
      <c r="A190" s="80"/>
      <c r="B190" s="80"/>
      <c r="C190" s="81"/>
      <c r="D190" s="82"/>
      <c r="E190" s="82"/>
      <c r="F190" s="83">
        <v>5.55</v>
      </c>
      <c r="G190" s="83">
        <v>2.77</v>
      </c>
      <c r="H190" s="83"/>
      <c r="I190" s="83">
        <v>2</v>
      </c>
      <c r="J190" s="133">
        <f t="shared" si="9"/>
        <v>30.75</v>
      </c>
    </row>
    <row r="191" spans="1:10" ht="15">
      <c r="A191" s="80"/>
      <c r="B191" s="80"/>
      <c r="C191" s="81"/>
      <c r="D191" s="82" t="s">
        <v>257</v>
      </c>
      <c r="E191" s="82"/>
      <c r="F191" s="83">
        <v>8.75</v>
      </c>
      <c r="G191" s="83">
        <v>3.5</v>
      </c>
      <c r="H191" s="83"/>
      <c r="I191" s="83">
        <v>1</v>
      </c>
      <c r="J191" s="133">
        <f t="shared" si="9"/>
        <v>30.63</v>
      </c>
    </row>
    <row r="192" spans="1:10" ht="15">
      <c r="A192" s="80"/>
      <c r="B192" s="80"/>
      <c r="C192" s="81"/>
      <c r="D192" s="82"/>
      <c r="E192" s="82"/>
      <c r="F192" s="83">
        <v>8.5</v>
      </c>
      <c r="G192" s="83">
        <v>3.5</v>
      </c>
      <c r="H192" s="83"/>
      <c r="I192" s="83">
        <v>1</v>
      </c>
      <c r="J192" s="133">
        <f t="shared" si="9"/>
        <v>29.75</v>
      </c>
    </row>
    <row r="193" spans="1:10" ht="15">
      <c r="A193" s="80"/>
      <c r="B193" s="80"/>
      <c r="C193" s="81"/>
      <c r="D193" s="82"/>
      <c r="E193" s="82"/>
      <c r="F193" s="83">
        <v>5.8</v>
      </c>
      <c r="G193" s="83">
        <v>0.7</v>
      </c>
      <c r="H193" s="83"/>
      <c r="I193" s="83">
        <v>2</v>
      </c>
      <c r="J193" s="133">
        <f aca="true" t="shared" si="10" ref="J193:J256">F193*G193*I193</f>
        <v>8.12</v>
      </c>
    </row>
    <row r="194" spans="1:10" ht="15">
      <c r="A194" s="80"/>
      <c r="B194" s="80"/>
      <c r="C194" s="81"/>
      <c r="D194" s="82"/>
      <c r="E194" s="82"/>
      <c r="F194" s="83">
        <v>1</v>
      </c>
      <c r="G194" s="83">
        <v>2.8</v>
      </c>
      <c r="H194" s="83"/>
      <c r="I194" s="83">
        <v>1</v>
      </c>
      <c r="J194" s="133">
        <f t="shared" si="10"/>
        <v>2.8</v>
      </c>
    </row>
    <row r="195" spans="1:10" ht="15">
      <c r="A195" s="80"/>
      <c r="B195" s="80"/>
      <c r="C195" s="81"/>
      <c r="D195" s="82" t="s">
        <v>258</v>
      </c>
      <c r="E195" s="82"/>
      <c r="F195" s="83">
        <v>17.5</v>
      </c>
      <c r="G195" s="83">
        <v>3.5</v>
      </c>
      <c r="H195" s="83"/>
      <c r="I195" s="83">
        <v>1</v>
      </c>
      <c r="J195" s="133">
        <f t="shared" si="10"/>
        <v>61.25</v>
      </c>
    </row>
    <row r="196" spans="1:10" ht="15">
      <c r="A196" s="80"/>
      <c r="B196" s="80"/>
      <c r="C196" s="81"/>
      <c r="D196" s="82" t="s">
        <v>247</v>
      </c>
      <c r="E196" s="82"/>
      <c r="F196" s="83">
        <v>0.95</v>
      </c>
      <c r="G196" s="83">
        <v>2.5</v>
      </c>
      <c r="H196" s="83"/>
      <c r="I196" s="83">
        <v>5</v>
      </c>
      <c r="J196" s="133">
        <f t="shared" si="10"/>
        <v>11.88</v>
      </c>
    </row>
    <row r="197" spans="1:10" ht="15">
      <c r="A197" s="80"/>
      <c r="B197" s="80"/>
      <c r="C197" s="81"/>
      <c r="D197" s="82" t="s">
        <v>259</v>
      </c>
      <c r="E197" s="82"/>
      <c r="F197" s="83">
        <v>5</v>
      </c>
      <c r="G197" s="83">
        <v>3.37</v>
      </c>
      <c r="H197" s="83"/>
      <c r="I197" s="83">
        <v>2</v>
      </c>
      <c r="J197" s="133">
        <f t="shared" si="10"/>
        <v>33.7</v>
      </c>
    </row>
    <row r="198" spans="1:10" ht="15">
      <c r="A198" s="80"/>
      <c r="B198" s="80"/>
      <c r="C198" s="81"/>
      <c r="D198" s="82"/>
      <c r="E198" s="82"/>
      <c r="F198" s="83">
        <v>3.5</v>
      </c>
      <c r="G198" s="83">
        <v>3.35</v>
      </c>
      <c r="H198" s="83"/>
      <c r="I198" s="83">
        <v>2</v>
      </c>
      <c r="J198" s="133">
        <f t="shared" si="10"/>
        <v>23.45</v>
      </c>
    </row>
    <row r="199" spans="1:10" ht="15">
      <c r="A199" s="80"/>
      <c r="B199" s="80"/>
      <c r="C199" s="81"/>
      <c r="D199" s="82"/>
      <c r="E199" s="82"/>
      <c r="F199" s="83">
        <v>5</v>
      </c>
      <c r="G199" s="83">
        <v>3.5</v>
      </c>
      <c r="H199" s="83"/>
      <c r="I199" s="83">
        <v>1</v>
      </c>
      <c r="J199" s="133">
        <f t="shared" si="10"/>
        <v>17.5</v>
      </c>
    </row>
    <row r="200" spans="1:10" ht="15">
      <c r="A200" s="80"/>
      <c r="B200" s="80"/>
      <c r="C200" s="81"/>
      <c r="D200" s="82" t="s">
        <v>260</v>
      </c>
      <c r="E200" s="82"/>
      <c r="F200" s="83">
        <v>4.07</v>
      </c>
      <c r="G200" s="83">
        <v>3.2</v>
      </c>
      <c r="H200" s="83"/>
      <c r="I200" s="83">
        <v>1</v>
      </c>
      <c r="J200" s="133">
        <f t="shared" si="10"/>
        <v>13.02</v>
      </c>
    </row>
    <row r="201" spans="1:10" ht="15">
      <c r="A201" s="80"/>
      <c r="B201" s="80"/>
      <c r="C201" s="81"/>
      <c r="D201" s="82"/>
      <c r="E201" s="82"/>
      <c r="F201" s="83">
        <v>5.55</v>
      </c>
      <c r="G201" s="83">
        <v>3.4</v>
      </c>
      <c r="H201" s="83"/>
      <c r="I201" s="83">
        <v>1</v>
      </c>
      <c r="J201" s="133">
        <f t="shared" si="10"/>
        <v>18.87</v>
      </c>
    </row>
    <row r="202" spans="1:10" ht="15">
      <c r="A202" s="80"/>
      <c r="B202" s="80"/>
      <c r="C202" s="81"/>
      <c r="D202" s="82"/>
      <c r="E202" s="82"/>
      <c r="F202" s="83">
        <v>3.55</v>
      </c>
      <c r="G202" s="83">
        <v>3</v>
      </c>
      <c r="H202" s="83"/>
      <c r="I202" s="83">
        <v>1</v>
      </c>
      <c r="J202" s="133">
        <f t="shared" si="10"/>
        <v>10.65</v>
      </c>
    </row>
    <row r="203" spans="1:10" ht="15">
      <c r="A203" s="80"/>
      <c r="B203" s="80"/>
      <c r="C203" s="81"/>
      <c r="D203" s="82" t="s">
        <v>247</v>
      </c>
      <c r="E203" s="82"/>
      <c r="F203" s="83">
        <v>1.15</v>
      </c>
      <c r="G203" s="83">
        <v>2.1</v>
      </c>
      <c r="H203" s="83"/>
      <c r="I203" s="83">
        <v>2</v>
      </c>
      <c r="J203" s="133">
        <f t="shared" si="10"/>
        <v>4.83</v>
      </c>
    </row>
    <row r="204" spans="1:10" ht="15">
      <c r="A204" s="80"/>
      <c r="B204" s="80"/>
      <c r="C204" s="81"/>
      <c r="D204" s="82"/>
      <c r="E204" s="82"/>
      <c r="F204" s="83">
        <v>1.75</v>
      </c>
      <c r="G204" s="83">
        <v>1.2</v>
      </c>
      <c r="H204" s="83"/>
      <c r="I204" s="83">
        <v>1</v>
      </c>
      <c r="J204" s="133">
        <f t="shared" si="10"/>
        <v>2.1</v>
      </c>
    </row>
    <row r="205" spans="1:10" ht="15">
      <c r="A205" s="80"/>
      <c r="B205" s="80"/>
      <c r="C205" s="81"/>
      <c r="D205" s="82"/>
      <c r="E205" s="82"/>
      <c r="F205" s="83">
        <v>5.53</v>
      </c>
      <c r="G205" s="83">
        <v>1</v>
      </c>
      <c r="H205" s="83"/>
      <c r="I205" s="83">
        <v>1</v>
      </c>
      <c r="J205" s="133">
        <f t="shared" si="10"/>
        <v>5.53</v>
      </c>
    </row>
    <row r="206" spans="1:10" ht="15">
      <c r="A206" s="80"/>
      <c r="B206" s="80"/>
      <c r="C206" s="81"/>
      <c r="D206" s="82" t="s">
        <v>232</v>
      </c>
      <c r="E206" s="82"/>
      <c r="F206" s="83">
        <v>3.97</v>
      </c>
      <c r="G206" s="83">
        <v>3.4</v>
      </c>
      <c r="H206" s="83"/>
      <c r="I206" s="83">
        <v>2</v>
      </c>
      <c r="J206" s="133">
        <f t="shared" si="10"/>
        <v>27</v>
      </c>
    </row>
    <row r="207" spans="1:10" ht="15">
      <c r="A207" s="80"/>
      <c r="B207" s="80"/>
      <c r="C207" s="81"/>
      <c r="D207" s="82"/>
      <c r="E207" s="82"/>
      <c r="F207" s="83">
        <v>4</v>
      </c>
      <c r="G207" s="83">
        <v>3.4</v>
      </c>
      <c r="H207" s="83"/>
      <c r="I207" s="83">
        <v>2</v>
      </c>
      <c r="J207" s="133">
        <f t="shared" si="10"/>
        <v>27.2</v>
      </c>
    </row>
    <row r="208" spans="1:10" ht="15">
      <c r="A208" s="80"/>
      <c r="B208" s="80"/>
      <c r="C208" s="81"/>
      <c r="D208" s="82" t="s">
        <v>237</v>
      </c>
      <c r="E208" s="82"/>
      <c r="F208" s="83">
        <v>3.97</v>
      </c>
      <c r="G208" s="83">
        <v>4</v>
      </c>
      <c r="H208" s="83"/>
      <c r="I208" s="83">
        <v>1</v>
      </c>
      <c r="J208" s="133">
        <f t="shared" si="10"/>
        <v>15.88</v>
      </c>
    </row>
    <row r="209" spans="1:10" ht="28.5">
      <c r="A209" s="80"/>
      <c r="B209" s="80"/>
      <c r="C209" s="81"/>
      <c r="D209" s="82" t="s">
        <v>261</v>
      </c>
      <c r="E209" s="82"/>
      <c r="F209" s="83">
        <v>6.4</v>
      </c>
      <c r="G209" s="83">
        <v>3.4</v>
      </c>
      <c r="H209" s="83"/>
      <c r="I209" s="83">
        <v>1</v>
      </c>
      <c r="J209" s="133">
        <f t="shared" si="10"/>
        <v>21.76</v>
      </c>
    </row>
    <row r="210" spans="1:10" ht="15">
      <c r="A210" s="80"/>
      <c r="B210" s="80"/>
      <c r="C210" s="81"/>
      <c r="D210" s="82" t="s">
        <v>262</v>
      </c>
      <c r="E210" s="82"/>
      <c r="F210" s="83">
        <v>7</v>
      </c>
      <c r="G210" s="83">
        <v>3.4</v>
      </c>
      <c r="H210" s="83"/>
      <c r="I210" s="83">
        <v>1</v>
      </c>
      <c r="J210" s="133">
        <f t="shared" si="10"/>
        <v>23.8</v>
      </c>
    </row>
    <row r="211" spans="1:10" ht="15">
      <c r="A211" s="80"/>
      <c r="B211" s="80"/>
      <c r="C211" s="81"/>
      <c r="D211" s="82" t="s">
        <v>263</v>
      </c>
      <c r="E211" s="82"/>
      <c r="F211" s="83">
        <v>5.8</v>
      </c>
      <c r="G211" s="83">
        <v>1.5</v>
      </c>
      <c r="H211" s="83"/>
      <c r="I211" s="83">
        <v>2</v>
      </c>
      <c r="J211" s="133">
        <f t="shared" si="10"/>
        <v>17.4</v>
      </c>
    </row>
    <row r="212" spans="1:10" ht="15">
      <c r="A212" s="80"/>
      <c r="B212" s="80"/>
      <c r="C212" s="81"/>
      <c r="D212" s="82" t="s">
        <v>237</v>
      </c>
      <c r="E212" s="82"/>
      <c r="F212" s="83">
        <v>2.2</v>
      </c>
      <c r="G212" s="83">
        <v>1.4</v>
      </c>
      <c r="H212" s="83"/>
      <c r="I212" s="83">
        <v>2</v>
      </c>
      <c r="J212" s="133">
        <f t="shared" si="10"/>
        <v>6.16</v>
      </c>
    </row>
    <row r="213" spans="1:10" ht="15">
      <c r="A213" s="80"/>
      <c r="B213" s="80"/>
      <c r="C213" s="81"/>
      <c r="D213" s="82" t="s">
        <v>264</v>
      </c>
      <c r="E213" s="82"/>
      <c r="F213" s="83">
        <v>5.5</v>
      </c>
      <c r="G213" s="83">
        <v>3.27</v>
      </c>
      <c r="H213" s="83"/>
      <c r="I213" s="83">
        <v>1</v>
      </c>
      <c r="J213" s="133">
        <f t="shared" si="10"/>
        <v>17.99</v>
      </c>
    </row>
    <row r="214" spans="1:10" ht="15">
      <c r="A214" s="80"/>
      <c r="B214" s="80"/>
      <c r="C214" s="81"/>
      <c r="D214" s="82" t="s">
        <v>247</v>
      </c>
      <c r="E214" s="82"/>
      <c r="F214" s="83">
        <v>1.05</v>
      </c>
      <c r="G214" s="83">
        <v>2.1</v>
      </c>
      <c r="H214" s="83"/>
      <c r="I214" s="83">
        <v>3</v>
      </c>
      <c r="J214" s="133">
        <f t="shared" si="10"/>
        <v>6.62</v>
      </c>
    </row>
    <row r="215" spans="1:10" ht="15">
      <c r="A215" s="80"/>
      <c r="B215" s="80"/>
      <c r="C215" s="81"/>
      <c r="D215" s="82"/>
      <c r="E215" s="82"/>
      <c r="F215" s="83">
        <v>1.3</v>
      </c>
      <c r="G215" s="83">
        <v>2.6</v>
      </c>
      <c r="H215" s="83"/>
      <c r="I215" s="83">
        <v>1</v>
      </c>
      <c r="J215" s="133">
        <f t="shared" si="10"/>
        <v>3.38</v>
      </c>
    </row>
    <row r="216" spans="1:10" ht="15">
      <c r="A216" s="80"/>
      <c r="B216" s="80"/>
      <c r="C216" s="81"/>
      <c r="D216" s="82"/>
      <c r="E216" s="82"/>
      <c r="F216" s="83">
        <v>3.75</v>
      </c>
      <c r="G216" s="83">
        <v>2.5</v>
      </c>
      <c r="H216" s="83"/>
      <c r="I216" s="83">
        <v>3</v>
      </c>
      <c r="J216" s="133">
        <f t="shared" si="10"/>
        <v>28.13</v>
      </c>
    </row>
    <row r="217" spans="1:10" ht="15">
      <c r="A217" s="80"/>
      <c r="B217" s="80"/>
      <c r="C217" s="81"/>
      <c r="D217" s="82"/>
      <c r="E217" s="82"/>
      <c r="F217" s="83">
        <v>12.4</v>
      </c>
      <c r="G217" s="83">
        <v>1</v>
      </c>
      <c r="H217" s="83"/>
      <c r="I217" s="83">
        <v>1</v>
      </c>
      <c r="J217" s="133">
        <f t="shared" si="10"/>
        <v>12.4</v>
      </c>
    </row>
    <row r="218" spans="1:10" ht="15">
      <c r="A218" s="80"/>
      <c r="B218" s="80"/>
      <c r="C218" s="81"/>
      <c r="D218" s="82"/>
      <c r="E218" s="82"/>
      <c r="F218" s="83">
        <v>2.75</v>
      </c>
      <c r="G218" s="83">
        <v>2.5</v>
      </c>
      <c r="H218" s="83"/>
      <c r="I218" s="83">
        <v>1</v>
      </c>
      <c r="J218" s="133">
        <f t="shared" si="10"/>
        <v>6.88</v>
      </c>
    </row>
    <row r="219" spans="1:10" ht="15">
      <c r="A219" s="80"/>
      <c r="B219" s="80"/>
      <c r="C219" s="81"/>
      <c r="D219" s="82" t="s">
        <v>265</v>
      </c>
      <c r="E219" s="82"/>
      <c r="F219" s="83">
        <v>4</v>
      </c>
      <c r="G219" s="83">
        <v>3</v>
      </c>
      <c r="H219" s="83"/>
      <c r="I219" s="83">
        <v>9</v>
      </c>
      <c r="J219" s="133">
        <f t="shared" si="10"/>
        <v>108</v>
      </c>
    </row>
    <row r="220" spans="1:10" ht="15">
      <c r="A220" s="80"/>
      <c r="B220" s="80"/>
      <c r="C220" s="81"/>
      <c r="D220" s="82"/>
      <c r="E220" s="82"/>
      <c r="F220" s="83">
        <v>2.76</v>
      </c>
      <c r="G220" s="83">
        <v>3.45</v>
      </c>
      <c r="H220" s="83"/>
      <c r="I220" s="83">
        <v>2</v>
      </c>
      <c r="J220" s="133">
        <f t="shared" si="10"/>
        <v>19.04</v>
      </c>
    </row>
    <row r="221" spans="1:10" ht="15">
      <c r="A221" s="80"/>
      <c r="B221" s="80"/>
      <c r="C221" s="81"/>
      <c r="D221" s="82"/>
      <c r="E221" s="82"/>
      <c r="F221" s="83">
        <v>2.3</v>
      </c>
      <c r="G221" s="83">
        <v>3.1</v>
      </c>
      <c r="H221" s="83"/>
      <c r="I221" s="83">
        <v>2</v>
      </c>
      <c r="J221" s="133">
        <f t="shared" si="10"/>
        <v>14.26</v>
      </c>
    </row>
    <row r="222" spans="1:10" ht="15">
      <c r="A222" s="80"/>
      <c r="B222" s="80"/>
      <c r="C222" s="81"/>
      <c r="D222" s="82"/>
      <c r="E222" s="82"/>
      <c r="F222" s="83">
        <v>1.5</v>
      </c>
      <c r="G222" s="83">
        <v>10</v>
      </c>
      <c r="H222" s="83"/>
      <c r="I222" s="83">
        <v>2</v>
      </c>
      <c r="J222" s="133">
        <f t="shared" si="10"/>
        <v>30</v>
      </c>
    </row>
    <row r="223" spans="1:10" ht="15">
      <c r="A223" s="80"/>
      <c r="B223" s="80"/>
      <c r="C223" s="81"/>
      <c r="D223" s="82"/>
      <c r="E223" s="82"/>
      <c r="F223" s="83">
        <v>10</v>
      </c>
      <c r="G223" s="83">
        <v>3.3</v>
      </c>
      <c r="H223" s="83"/>
      <c r="I223" s="83">
        <v>2</v>
      </c>
      <c r="J223" s="133">
        <f t="shared" si="10"/>
        <v>66</v>
      </c>
    </row>
    <row r="224" spans="1:10" ht="15">
      <c r="A224" s="80"/>
      <c r="B224" s="80"/>
      <c r="C224" s="81"/>
      <c r="D224" s="131" t="s">
        <v>2</v>
      </c>
      <c r="E224" s="82"/>
      <c r="F224" s="83"/>
      <c r="G224" s="83"/>
      <c r="H224" s="83"/>
      <c r="I224" s="83"/>
      <c r="J224" s="113">
        <f>SUM(J128:J223)</f>
        <v>2592.83</v>
      </c>
    </row>
    <row r="225" spans="1:10" ht="15">
      <c r="A225" s="80"/>
      <c r="B225" s="80"/>
      <c r="C225" s="81"/>
      <c r="D225" s="331" t="s">
        <v>266</v>
      </c>
      <c r="E225" s="82"/>
      <c r="F225" s="83" t="s">
        <v>267</v>
      </c>
      <c r="G225" s="83"/>
      <c r="H225" s="83"/>
      <c r="I225" s="83"/>
      <c r="J225" s="133"/>
    </row>
    <row r="226" spans="1:10" ht="15">
      <c r="A226" s="80"/>
      <c r="B226" s="80"/>
      <c r="C226" s="81"/>
      <c r="D226" s="82" t="s">
        <v>187</v>
      </c>
      <c r="E226" s="82"/>
      <c r="F226" s="83">
        <v>1.6</v>
      </c>
      <c r="G226" s="83">
        <v>1</v>
      </c>
      <c r="H226" s="83"/>
      <c r="I226" s="83">
        <v>1</v>
      </c>
      <c r="J226" s="133">
        <f t="shared" si="10"/>
        <v>1.6</v>
      </c>
    </row>
    <row r="227" spans="1:10" ht="15">
      <c r="A227" s="80"/>
      <c r="B227" s="80"/>
      <c r="C227" s="81"/>
      <c r="D227" s="82"/>
      <c r="E227" s="82"/>
      <c r="F227" s="83">
        <v>0.8</v>
      </c>
      <c r="G227" s="83">
        <v>2.1</v>
      </c>
      <c r="H227" s="83"/>
      <c r="I227" s="83">
        <v>1</v>
      </c>
      <c r="J227" s="133">
        <f t="shared" si="10"/>
        <v>1.68</v>
      </c>
    </row>
    <row r="228" spans="1:10" ht="15">
      <c r="A228" s="80"/>
      <c r="B228" s="80"/>
      <c r="C228" s="81"/>
      <c r="D228" s="82" t="s">
        <v>236</v>
      </c>
      <c r="E228" s="82"/>
      <c r="F228" s="83">
        <v>0.9</v>
      </c>
      <c r="G228" s="83">
        <v>2.1</v>
      </c>
      <c r="H228" s="83"/>
      <c r="I228" s="83">
        <v>1</v>
      </c>
      <c r="J228" s="133">
        <f t="shared" si="10"/>
        <v>1.89</v>
      </c>
    </row>
    <row r="229" spans="1:10" ht="15">
      <c r="A229" s="80"/>
      <c r="B229" s="80"/>
      <c r="C229" s="81"/>
      <c r="D229" s="82"/>
      <c r="E229" s="82"/>
      <c r="F229" s="83">
        <v>1.6</v>
      </c>
      <c r="G229" s="83">
        <v>1.1</v>
      </c>
      <c r="H229" s="83"/>
      <c r="I229" s="83">
        <v>1</v>
      </c>
      <c r="J229" s="133">
        <f t="shared" si="10"/>
        <v>1.76</v>
      </c>
    </row>
    <row r="230" spans="1:10" ht="15">
      <c r="A230" s="80"/>
      <c r="B230" s="80"/>
      <c r="C230" s="81"/>
      <c r="D230" s="82" t="s">
        <v>238</v>
      </c>
      <c r="E230" s="82"/>
      <c r="F230" s="83">
        <v>1.6</v>
      </c>
      <c r="G230" s="83">
        <v>1.1</v>
      </c>
      <c r="H230" s="83"/>
      <c r="I230" s="83">
        <v>2</v>
      </c>
      <c r="J230" s="133">
        <f t="shared" si="10"/>
        <v>3.52</v>
      </c>
    </row>
    <row r="231" spans="1:10" ht="15">
      <c r="A231" s="80"/>
      <c r="B231" s="80"/>
      <c r="C231" s="81"/>
      <c r="D231" s="82"/>
      <c r="E231" s="82"/>
      <c r="F231" s="83">
        <v>0.8</v>
      </c>
      <c r="G231" s="83">
        <v>2.1</v>
      </c>
      <c r="H231" s="83"/>
      <c r="I231" s="83">
        <v>1</v>
      </c>
      <c r="J231" s="133">
        <f t="shared" si="10"/>
        <v>1.68</v>
      </c>
    </row>
    <row r="232" spans="1:10" ht="15">
      <c r="A232" s="80"/>
      <c r="B232" s="80"/>
      <c r="C232" s="81"/>
      <c r="D232" s="82" t="s">
        <v>239</v>
      </c>
      <c r="E232" s="82"/>
      <c r="F232" s="83">
        <v>0.8</v>
      </c>
      <c r="G232" s="83">
        <v>2.1</v>
      </c>
      <c r="H232" s="83"/>
      <c r="I232" s="83">
        <v>1</v>
      </c>
      <c r="J232" s="133">
        <f t="shared" si="10"/>
        <v>1.68</v>
      </c>
    </row>
    <row r="233" spans="1:10" ht="15">
      <c r="A233" s="80"/>
      <c r="B233" s="80"/>
      <c r="C233" s="81"/>
      <c r="D233" s="82"/>
      <c r="E233" s="82"/>
      <c r="F233" s="83">
        <v>1.6</v>
      </c>
      <c r="G233" s="83">
        <v>1.2</v>
      </c>
      <c r="H233" s="83"/>
      <c r="I233" s="83">
        <v>2</v>
      </c>
      <c r="J233" s="133">
        <f t="shared" si="10"/>
        <v>3.84</v>
      </c>
    </row>
    <row r="234" spans="1:10" ht="15">
      <c r="A234" s="80"/>
      <c r="B234" s="80"/>
      <c r="C234" s="81"/>
      <c r="D234" s="82" t="s">
        <v>188</v>
      </c>
      <c r="E234" s="82"/>
      <c r="F234" s="83">
        <v>0.8</v>
      </c>
      <c r="G234" s="83">
        <v>2.1</v>
      </c>
      <c r="H234" s="83"/>
      <c r="I234" s="83">
        <v>1</v>
      </c>
      <c r="J234" s="133">
        <f t="shared" si="10"/>
        <v>1.68</v>
      </c>
    </row>
    <row r="235" spans="1:10" ht="15">
      <c r="A235" s="80"/>
      <c r="B235" s="80"/>
      <c r="C235" s="81"/>
      <c r="D235" s="82"/>
      <c r="E235" s="82"/>
      <c r="F235" s="83">
        <v>1.5</v>
      </c>
      <c r="G235" s="83">
        <v>1</v>
      </c>
      <c r="H235" s="83"/>
      <c r="I235" s="83">
        <v>1</v>
      </c>
      <c r="J235" s="133">
        <f t="shared" si="10"/>
        <v>1.5</v>
      </c>
    </row>
    <row r="236" spans="1:10" ht="15">
      <c r="A236" s="80"/>
      <c r="B236" s="80"/>
      <c r="C236" s="81"/>
      <c r="D236" s="82"/>
      <c r="E236" s="82"/>
      <c r="F236" s="83">
        <v>1.2</v>
      </c>
      <c r="G236" s="83">
        <v>1</v>
      </c>
      <c r="H236" s="83"/>
      <c r="I236" s="83">
        <v>1</v>
      </c>
      <c r="J236" s="133">
        <f t="shared" si="10"/>
        <v>1.2</v>
      </c>
    </row>
    <row r="237" spans="1:10" ht="15">
      <c r="A237" s="80"/>
      <c r="B237" s="80"/>
      <c r="C237" s="81"/>
      <c r="D237" s="82" t="s">
        <v>240</v>
      </c>
      <c r="E237" s="82"/>
      <c r="F237" s="83">
        <v>1.2</v>
      </c>
      <c r="G237" s="83">
        <v>1</v>
      </c>
      <c r="H237" s="83"/>
      <c r="I237" s="83">
        <v>1</v>
      </c>
      <c r="J237" s="133">
        <f t="shared" si="10"/>
        <v>1.2</v>
      </c>
    </row>
    <row r="238" spans="1:10" ht="15">
      <c r="A238" s="80"/>
      <c r="B238" s="80"/>
      <c r="C238" s="81"/>
      <c r="D238" s="82"/>
      <c r="E238" s="82"/>
      <c r="F238" s="83">
        <v>1.5</v>
      </c>
      <c r="G238" s="83">
        <v>1</v>
      </c>
      <c r="H238" s="83"/>
      <c r="I238" s="83">
        <v>1</v>
      </c>
      <c r="J238" s="133">
        <f t="shared" si="10"/>
        <v>1.5</v>
      </c>
    </row>
    <row r="239" spans="1:10" ht="15">
      <c r="A239" s="80"/>
      <c r="B239" s="80"/>
      <c r="C239" s="81"/>
      <c r="D239" s="82"/>
      <c r="E239" s="82"/>
      <c r="F239" s="83">
        <v>0.8</v>
      </c>
      <c r="G239" s="83">
        <v>2.1</v>
      </c>
      <c r="H239" s="83"/>
      <c r="I239" s="83">
        <v>1</v>
      </c>
      <c r="J239" s="133">
        <f t="shared" si="10"/>
        <v>1.68</v>
      </c>
    </row>
    <row r="240" spans="1:10" ht="15">
      <c r="A240" s="80"/>
      <c r="B240" s="80"/>
      <c r="C240" s="81"/>
      <c r="D240" s="82" t="s">
        <v>241</v>
      </c>
      <c r="E240" s="82"/>
      <c r="F240" s="83">
        <v>1.5</v>
      </c>
      <c r="G240" s="83">
        <v>1.1</v>
      </c>
      <c r="H240" s="83"/>
      <c r="I240" s="83">
        <v>4</v>
      </c>
      <c r="J240" s="133">
        <f t="shared" si="10"/>
        <v>6.6</v>
      </c>
    </row>
    <row r="241" spans="1:10" ht="15">
      <c r="A241" s="80"/>
      <c r="B241" s="80"/>
      <c r="C241" s="81"/>
      <c r="D241" s="82"/>
      <c r="E241" s="82"/>
      <c r="F241" s="83">
        <v>0.8</v>
      </c>
      <c r="G241" s="83">
        <v>2.1</v>
      </c>
      <c r="H241" s="83"/>
      <c r="I241" s="83">
        <v>1</v>
      </c>
      <c r="J241" s="133">
        <f t="shared" si="10"/>
        <v>1.68</v>
      </c>
    </row>
    <row r="242" spans="1:10" ht="15">
      <c r="A242" s="80"/>
      <c r="B242" s="80"/>
      <c r="C242" s="81"/>
      <c r="D242" s="82" t="s">
        <v>242</v>
      </c>
      <c r="E242" s="82"/>
      <c r="F242" s="83">
        <v>1.5</v>
      </c>
      <c r="G242" s="83">
        <v>1.1</v>
      </c>
      <c r="H242" s="83"/>
      <c r="I242" s="83">
        <v>4</v>
      </c>
      <c r="J242" s="133">
        <f t="shared" si="10"/>
        <v>6.6</v>
      </c>
    </row>
    <row r="243" spans="1:10" ht="15">
      <c r="A243" s="80"/>
      <c r="B243" s="80"/>
      <c r="C243" s="81"/>
      <c r="D243" s="82"/>
      <c r="E243" s="82"/>
      <c r="F243" s="83">
        <v>0.8</v>
      </c>
      <c r="G243" s="83">
        <v>2.1</v>
      </c>
      <c r="H243" s="83"/>
      <c r="I243" s="83">
        <v>1</v>
      </c>
      <c r="J243" s="133">
        <f t="shared" si="10"/>
        <v>1.68</v>
      </c>
    </row>
    <row r="244" spans="1:10" ht="15">
      <c r="A244" s="80"/>
      <c r="B244" s="80"/>
      <c r="C244" s="81"/>
      <c r="D244" s="82" t="s">
        <v>243</v>
      </c>
      <c r="E244" s="82"/>
      <c r="F244" s="83">
        <v>0.8</v>
      </c>
      <c r="G244" s="83">
        <v>2.1</v>
      </c>
      <c r="H244" s="83"/>
      <c r="I244" s="83">
        <v>1</v>
      </c>
      <c r="J244" s="133">
        <f t="shared" si="10"/>
        <v>1.68</v>
      </c>
    </row>
    <row r="245" spans="1:10" ht="15">
      <c r="A245" s="80"/>
      <c r="B245" s="80"/>
      <c r="C245" s="81"/>
      <c r="D245" s="82"/>
      <c r="E245" s="82"/>
      <c r="F245" s="83">
        <v>1</v>
      </c>
      <c r="G245" s="83">
        <v>1</v>
      </c>
      <c r="H245" s="83"/>
      <c r="I245" s="83">
        <v>3</v>
      </c>
      <c r="J245" s="133">
        <f t="shared" si="10"/>
        <v>3</v>
      </c>
    </row>
    <row r="246" spans="1:10" ht="15">
      <c r="A246" s="80"/>
      <c r="B246" s="80"/>
      <c r="C246" s="81"/>
      <c r="D246" s="82" t="s">
        <v>268</v>
      </c>
      <c r="E246" s="82"/>
      <c r="F246" s="83">
        <v>0.8</v>
      </c>
      <c r="G246" s="83">
        <v>2.1</v>
      </c>
      <c r="H246" s="83"/>
      <c r="I246" s="83">
        <v>7</v>
      </c>
      <c r="J246" s="133">
        <f t="shared" si="10"/>
        <v>11.76</v>
      </c>
    </row>
    <row r="247" spans="1:10" ht="15">
      <c r="A247" s="80"/>
      <c r="B247" s="80"/>
      <c r="C247" s="81"/>
      <c r="D247" s="82"/>
      <c r="E247" s="82"/>
      <c r="F247" s="83">
        <v>1</v>
      </c>
      <c r="G247" s="83">
        <v>1</v>
      </c>
      <c r="H247" s="83"/>
      <c r="I247" s="83">
        <v>3</v>
      </c>
      <c r="J247" s="133">
        <f t="shared" si="10"/>
        <v>3</v>
      </c>
    </row>
    <row r="248" spans="1:10" ht="15">
      <c r="A248" s="80"/>
      <c r="B248" s="80"/>
      <c r="C248" s="81"/>
      <c r="D248" s="82"/>
      <c r="E248" s="82"/>
      <c r="F248" s="83">
        <v>1.5</v>
      </c>
      <c r="G248" s="83">
        <v>1</v>
      </c>
      <c r="H248" s="83"/>
      <c r="I248" s="83">
        <v>6</v>
      </c>
      <c r="J248" s="133">
        <f t="shared" si="10"/>
        <v>9</v>
      </c>
    </row>
    <row r="249" spans="1:10" ht="15">
      <c r="A249" s="80"/>
      <c r="B249" s="80"/>
      <c r="C249" s="81"/>
      <c r="D249" s="82" t="s">
        <v>250</v>
      </c>
      <c r="E249" s="82"/>
      <c r="F249" s="83">
        <v>0.8</v>
      </c>
      <c r="G249" s="83">
        <v>2.1</v>
      </c>
      <c r="H249" s="83"/>
      <c r="I249" s="83">
        <v>1</v>
      </c>
      <c r="J249" s="133">
        <f t="shared" si="10"/>
        <v>1.68</v>
      </c>
    </row>
    <row r="250" spans="1:10" ht="15">
      <c r="A250" s="80"/>
      <c r="B250" s="80"/>
      <c r="C250" s="81"/>
      <c r="D250" s="82"/>
      <c r="E250" s="82"/>
      <c r="F250" s="83">
        <v>2</v>
      </c>
      <c r="G250" s="83">
        <v>1</v>
      </c>
      <c r="H250" s="83"/>
      <c r="I250" s="83">
        <v>2</v>
      </c>
      <c r="J250" s="133">
        <f t="shared" si="10"/>
        <v>4</v>
      </c>
    </row>
    <row r="251" spans="1:10" ht="15">
      <c r="A251" s="80"/>
      <c r="B251" s="80"/>
      <c r="C251" s="81"/>
      <c r="D251" s="82" t="s">
        <v>269</v>
      </c>
      <c r="E251" s="82"/>
      <c r="F251" s="83">
        <v>0.8</v>
      </c>
      <c r="G251" s="83">
        <v>2.1</v>
      </c>
      <c r="H251" s="83"/>
      <c r="I251" s="83">
        <v>1</v>
      </c>
      <c r="J251" s="133">
        <f t="shared" si="10"/>
        <v>1.68</v>
      </c>
    </row>
    <row r="252" spans="1:10" ht="15">
      <c r="A252" s="80"/>
      <c r="B252" s="80"/>
      <c r="C252" s="81"/>
      <c r="D252" s="82"/>
      <c r="E252" s="82"/>
      <c r="F252" s="83">
        <v>2</v>
      </c>
      <c r="G252" s="83">
        <v>1</v>
      </c>
      <c r="H252" s="83"/>
      <c r="I252" s="83">
        <v>2</v>
      </c>
      <c r="J252" s="133">
        <f t="shared" si="10"/>
        <v>4</v>
      </c>
    </row>
    <row r="253" spans="1:10" ht="15">
      <c r="A253" s="80"/>
      <c r="B253" s="80"/>
      <c r="C253" s="81"/>
      <c r="D253" s="82" t="s">
        <v>270</v>
      </c>
      <c r="E253" s="82"/>
      <c r="F253" s="83">
        <v>0.8</v>
      </c>
      <c r="G253" s="83">
        <v>2.1</v>
      </c>
      <c r="H253" s="83"/>
      <c r="I253" s="83">
        <v>1</v>
      </c>
      <c r="J253" s="133">
        <f t="shared" si="10"/>
        <v>1.68</v>
      </c>
    </row>
    <row r="254" spans="1:10" ht="15">
      <c r="A254" s="80"/>
      <c r="B254" s="80"/>
      <c r="C254" s="81"/>
      <c r="D254" s="82"/>
      <c r="E254" s="82"/>
      <c r="F254" s="83">
        <v>2</v>
      </c>
      <c r="G254" s="83">
        <v>1</v>
      </c>
      <c r="H254" s="83"/>
      <c r="I254" s="83">
        <v>2</v>
      </c>
      <c r="J254" s="133">
        <f t="shared" si="10"/>
        <v>4</v>
      </c>
    </row>
    <row r="255" spans="1:10" ht="15">
      <c r="A255" s="80"/>
      <c r="B255" s="80"/>
      <c r="C255" s="81"/>
      <c r="D255" s="82" t="s">
        <v>271</v>
      </c>
      <c r="E255" s="82"/>
      <c r="F255" s="83">
        <v>0.8</v>
      </c>
      <c r="G255" s="83">
        <v>2.1</v>
      </c>
      <c r="H255" s="83"/>
      <c r="I255" s="83">
        <v>3</v>
      </c>
      <c r="J255" s="133">
        <f t="shared" si="10"/>
        <v>5.04</v>
      </c>
    </row>
    <row r="256" spans="1:10" ht="15">
      <c r="A256" s="80"/>
      <c r="B256" s="80"/>
      <c r="C256" s="81"/>
      <c r="D256" s="82" t="s">
        <v>272</v>
      </c>
      <c r="E256" s="82"/>
      <c r="F256" s="83">
        <v>1.1</v>
      </c>
      <c r="G256" s="83">
        <v>1</v>
      </c>
      <c r="H256" s="83"/>
      <c r="I256" s="83">
        <v>4</v>
      </c>
      <c r="J256" s="133">
        <f t="shared" si="10"/>
        <v>4.4</v>
      </c>
    </row>
    <row r="257" spans="1:10" ht="15">
      <c r="A257" s="80"/>
      <c r="B257" s="80"/>
      <c r="C257" s="81"/>
      <c r="D257" s="82"/>
      <c r="E257" s="82"/>
      <c r="F257" s="83">
        <v>0.8</v>
      </c>
      <c r="G257" s="83">
        <v>2.1</v>
      </c>
      <c r="H257" s="83"/>
      <c r="I257" s="83">
        <v>1</v>
      </c>
      <c r="J257" s="133">
        <f aca="true" t="shared" si="11" ref="J257:J260">F257*G257*I257</f>
        <v>1.68</v>
      </c>
    </row>
    <row r="258" spans="1:10" ht="15">
      <c r="A258" s="80"/>
      <c r="B258" s="80"/>
      <c r="C258" s="81"/>
      <c r="D258" s="82" t="s">
        <v>273</v>
      </c>
      <c r="E258" s="82"/>
      <c r="F258" s="83">
        <v>1.2</v>
      </c>
      <c r="G258" s="83">
        <v>1.1</v>
      </c>
      <c r="H258" s="83"/>
      <c r="I258" s="83">
        <v>2</v>
      </c>
      <c r="J258" s="133">
        <f t="shared" si="11"/>
        <v>2.64</v>
      </c>
    </row>
    <row r="259" spans="1:10" ht="15">
      <c r="A259" s="80"/>
      <c r="B259" s="80"/>
      <c r="C259" s="81"/>
      <c r="D259" s="82"/>
      <c r="E259" s="82"/>
      <c r="F259" s="83">
        <v>0.8</v>
      </c>
      <c r="G259" s="83">
        <v>2.1</v>
      </c>
      <c r="H259" s="83"/>
      <c r="I259" s="83">
        <v>1</v>
      </c>
      <c r="J259" s="133">
        <f t="shared" si="11"/>
        <v>1.68</v>
      </c>
    </row>
    <row r="260" spans="1:10" ht="15">
      <c r="A260" s="80"/>
      <c r="B260" s="80"/>
      <c r="C260" s="81"/>
      <c r="D260" s="82" t="s">
        <v>274</v>
      </c>
      <c r="E260" s="82"/>
      <c r="F260" s="83">
        <v>0.7</v>
      </c>
      <c r="G260" s="83">
        <v>2.1</v>
      </c>
      <c r="H260" s="83"/>
      <c r="I260" s="83">
        <v>1</v>
      </c>
      <c r="J260" s="133">
        <f t="shared" si="11"/>
        <v>1.47</v>
      </c>
    </row>
    <row r="261" spans="1:10" ht="15">
      <c r="A261" s="80"/>
      <c r="B261" s="80"/>
      <c r="C261" s="81"/>
      <c r="D261" s="82"/>
      <c r="E261" s="82"/>
      <c r="F261" s="83"/>
      <c r="G261" s="83"/>
      <c r="H261" s="83"/>
      <c r="I261" s="83"/>
      <c r="J261" s="133"/>
    </row>
    <row r="262" spans="1:10" ht="15">
      <c r="A262" s="80"/>
      <c r="B262" s="80"/>
      <c r="C262" s="81"/>
      <c r="D262" s="82" t="s">
        <v>2</v>
      </c>
      <c r="E262" s="82"/>
      <c r="F262" s="83"/>
      <c r="G262" s="83"/>
      <c r="H262" s="83"/>
      <c r="I262" s="83"/>
      <c r="J262" s="133">
        <f>SUM(J226:J260)</f>
        <v>105.36</v>
      </c>
    </row>
    <row r="263" spans="1:10" ht="15">
      <c r="A263" s="80"/>
      <c r="B263" s="80"/>
      <c r="C263" s="81"/>
      <c r="D263" s="82"/>
      <c r="E263" s="82"/>
      <c r="F263" s="83"/>
      <c r="G263" s="83"/>
      <c r="H263" s="83"/>
      <c r="I263" s="83"/>
      <c r="J263" s="133"/>
    </row>
    <row r="264" spans="1:10" ht="15">
      <c r="A264" s="80"/>
      <c r="B264" s="80"/>
      <c r="C264" s="81"/>
      <c r="D264" s="131" t="s">
        <v>233</v>
      </c>
      <c r="E264" s="82"/>
      <c r="F264" s="83"/>
      <c r="G264" s="83"/>
      <c r="H264" s="83"/>
      <c r="I264" s="83"/>
      <c r="J264" s="113">
        <f>J224-J262</f>
        <v>2487.47</v>
      </c>
    </row>
    <row r="265" spans="1:10" ht="15">
      <c r="A265" s="80"/>
      <c r="B265" s="80"/>
      <c r="C265" s="81"/>
      <c r="D265" s="82"/>
      <c r="E265" s="82"/>
      <c r="F265" s="83"/>
      <c r="G265" s="83"/>
      <c r="H265" s="83"/>
      <c r="I265" s="83"/>
      <c r="J265" s="133"/>
    </row>
    <row r="266" spans="1:10" ht="15">
      <c r="A266" s="80"/>
      <c r="B266" s="80"/>
      <c r="C266" s="81"/>
      <c r="D266" s="82"/>
      <c r="E266" s="82"/>
      <c r="F266" s="83"/>
      <c r="G266" s="83"/>
      <c r="H266" s="83"/>
      <c r="I266" s="83"/>
      <c r="J266" s="133"/>
    </row>
    <row r="267" spans="1:10" ht="15">
      <c r="A267" s="80"/>
      <c r="B267" s="80"/>
      <c r="C267" s="81"/>
      <c r="D267" s="82"/>
      <c r="E267" s="82"/>
      <c r="F267" s="83"/>
      <c r="G267" s="83"/>
      <c r="H267" s="83"/>
      <c r="I267" s="83"/>
      <c r="J267" s="133"/>
    </row>
    <row r="268" spans="1:11" ht="45">
      <c r="A268" s="79" t="s">
        <v>396</v>
      </c>
      <c r="B268" s="399" t="s">
        <v>31</v>
      </c>
      <c r="C268" s="276" t="s">
        <v>203</v>
      </c>
      <c r="D268" s="90" t="s">
        <v>202</v>
      </c>
      <c r="E268" s="74" t="s">
        <v>66</v>
      </c>
      <c r="F268" s="77"/>
      <c r="G268" s="78"/>
      <c r="H268" s="78"/>
      <c r="I268" s="78"/>
      <c r="J268" s="107">
        <f>J313</f>
        <v>1945.47</v>
      </c>
      <c r="K268" s="214"/>
    </row>
    <row r="269" spans="1:10" ht="15">
      <c r="A269" s="80"/>
      <c r="B269" s="80"/>
      <c r="C269" s="81"/>
      <c r="D269" s="353" t="s">
        <v>204</v>
      </c>
      <c r="E269" s="315"/>
      <c r="F269" s="316"/>
      <c r="G269" s="316"/>
      <c r="H269" s="317"/>
      <c r="I269" s="317"/>
      <c r="J269" s="317"/>
    </row>
    <row r="270" spans="1:10" ht="15">
      <c r="A270" s="79"/>
      <c r="B270" s="80"/>
      <c r="C270" s="81"/>
      <c r="D270" s="82" t="s">
        <v>180</v>
      </c>
      <c r="E270" s="82"/>
      <c r="F270" s="83">
        <v>56.7</v>
      </c>
      <c r="G270" s="83">
        <v>2.5</v>
      </c>
      <c r="H270" s="330"/>
      <c r="I270" s="83">
        <v>2</v>
      </c>
      <c r="J270" s="133">
        <f>PRODUCT(F270:I270)</f>
        <v>283.5</v>
      </c>
    </row>
    <row r="271" spans="1:10" ht="15">
      <c r="A271" s="79"/>
      <c r="B271" s="80"/>
      <c r="C271" s="81"/>
      <c r="D271" s="82" t="s">
        <v>181</v>
      </c>
      <c r="E271" s="82"/>
      <c r="F271" s="83">
        <v>42.1</v>
      </c>
      <c r="G271" s="83">
        <v>2.1</v>
      </c>
      <c r="H271" s="330"/>
      <c r="I271" s="83">
        <v>2</v>
      </c>
      <c r="J271" s="133">
        <f>PRODUCT(F271:I271)</f>
        <v>176.82</v>
      </c>
    </row>
    <row r="272" spans="1:10" ht="15">
      <c r="A272" s="79"/>
      <c r="B272" s="80"/>
      <c r="C272" s="81"/>
      <c r="D272" s="82" t="s">
        <v>205</v>
      </c>
      <c r="E272" s="82"/>
      <c r="F272" s="83">
        <v>19.05</v>
      </c>
      <c r="G272" s="83">
        <v>2.51</v>
      </c>
      <c r="H272" s="83"/>
      <c r="I272" s="83">
        <v>1</v>
      </c>
      <c r="J272" s="133">
        <f>F272*G272*I272</f>
        <v>47.82</v>
      </c>
    </row>
    <row r="273" spans="1:10" ht="15">
      <c r="A273" s="79"/>
      <c r="B273" s="80"/>
      <c r="C273" s="81"/>
      <c r="D273" s="82" t="s">
        <v>206</v>
      </c>
      <c r="E273" s="82"/>
      <c r="F273" s="83">
        <v>19.05</v>
      </c>
      <c r="G273" s="83">
        <v>2.45</v>
      </c>
      <c r="H273" s="83"/>
      <c r="I273" s="83">
        <v>1</v>
      </c>
      <c r="J273" s="133">
        <f aca="true" t="shared" si="12" ref="J273:J300">F273*G273*I273</f>
        <v>46.67</v>
      </c>
    </row>
    <row r="274" spans="1:10" ht="15">
      <c r="A274" s="79"/>
      <c r="B274" s="80"/>
      <c r="C274" s="81"/>
      <c r="D274" s="82" t="s">
        <v>207</v>
      </c>
      <c r="E274" s="82"/>
      <c r="F274" s="83">
        <v>18.4</v>
      </c>
      <c r="G274" s="83">
        <v>3</v>
      </c>
      <c r="H274" s="83"/>
      <c r="I274" s="83">
        <v>1</v>
      </c>
      <c r="J274" s="133">
        <f t="shared" si="12"/>
        <v>55.2</v>
      </c>
    </row>
    <row r="275" spans="1:10" ht="15">
      <c r="A275" s="79"/>
      <c r="B275" s="80"/>
      <c r="C275" s="81"/>
      <c r="D275" s="82" t="s">
        <v>208</v>
      </c>
      <c r="E275" s="82"/>
      <c r="F275" s="83">
        <v>7.5</v>
      </c>
      <c r="G275" s="83">
        <v>3</v>
      </c>
      <c r="H275" s="83"/>
      <c r="I275" s="83">
        <v>1</v>
      </c>
      <c r="J275" s="133">
        <f t="shared" si="12"/>
        <v>22.5</v>
      </c>
    </row>
    <row r="276" spans="1:10" ht="15">
      <c r="A276" s="79"/>
      <c r="B276" s="80"/>
      <c r="C276" s="81"/>
      <c r="D276" s="82"/>
      <c r="E276" s="82"/>
      <c r="F276" s="83">
        <v>3.25</v>
      </c>
      <c r="G276" s="83">
        <v>1</v>
      </c>
      <c r="H276" s="83"/>
      <c r="I276" s="83">
        <v>1</v>
      </c>
      <c r="J276" s="133">
        <f t="shared" si="12"/>
        <v>3.25</v>
      </c>
    </row>
    <row r="277" spans="1:10" ht="15">
      <c r="A277" s="79"/>
      <c r="B277" s="80"/>
      <c r="C277" s="81"/>
      <c r="D277" s="82" t="s">
        <v>209</v>
      </c>
      <c r="E277" s="82"/>
      <c r="F277" s="83">
        <v>17.3</v>
      </c>
      <c r="G277" s="83">
        <v>1</v>
      </c>
      <c r="H277" s="83"/>
      <c r="I277" s="83">
        <v>1</v>
      </c>
      <c r="J277" s="133">
        <f t="shared" si="12"/>
        <v>17.3</v>
      </c>
    </row>
    <row r="278" spans="1:10" ht="15">
      <c r="A278" s="79"/>
      <c r="B278" s="80"/>
      <c r="C278" s="81"/>
      <c r="D278" s="82"/>
      <c r="E278" s="82"/>
      <c r="F278" s="83">
        <v>3</v>
      </c>
      <c r="G278" s="83">
        <v>3</v>
      </c>
      <c r="H278" s="83"/>
      <c r="I278" s="83">
        <v>1</v>
      </c>
      <c r="J278" s="133">
        <f t="shared" si="12"/>
        <v>9</v>
      </c>
    </row>
    <row r="279" spans="1:10" ht="15">
      <c r="A279" s="79"/>
      <c r="B279" s="80"/>
      <c r="C279" s="81"/>
      <c r="D279" s="82" t="s">
        <v>210</v>
      </c>
      <c r="E279" s="82"/>
      <c r="F279" s="83">
        <v>27.6</v>
      </c>
      <c r="G279" s="83">
        <v>2.87</v>
      </c>
      <c r="H279" s="83"/>
      <c r="I279" s="83">
        <v>1</v>
      </c>
      <c r="J279" s="133">
        <f t="shared" si="12"/>
        <v>79.21</v>
      </c>
    </row>
    <row r="280" spans="1:10" ht="15">
      <c r="A280" s="79"/>
      <c r="B280" s="80"/>
      <c r="C280" s="81"/>
      <c r="D280" s="82" t="s">
        <v>211</v>
      </c>
      <c r="E280" s="82"/>
      <c r="F280" s="83">
        <v>33.7</v>
      </c>
      <c r="G280" s="83">
        <v>2.45</v>
      </c>
      <c r="H280" s="83"/>
      <c r="I280" s="83">
        <v>1</v>
      </c>
      <c r="J280" s="133">
        <f t="shared" si="12"/>
        <v>82.57</v>
      </c>
    </row>
    <row r="281" spans="1:10" ht="15">
      <c r="A281" s="79"/>
      <c r="B281" s="80"/>
      <c r="C281" s="81"/>
      <c r="D281" s="82" t="s">
        <v>212</v>
      </c>
      <c r="E281" s="82"/>
      <c r="F281" s="83">
        <v>8.68</v>
      </c>
      <c r="G281" s="83">
        <v>2.15</v>
      </c>
      <c r="H281" s="83"/>
      <c r="I281" s="83">
        <v>1</v>
      </c>
      <c r="J281" s="133">
        <f t="shared" si="12"/>
        <v>18.66</v>
      </c>
    </row>
    <row r="282" spans="1:10" ht="15">
      <c r="A282" s="79"/>
      <c r="B282" s="80"/>
      <c r="C282" s="81"/>
      <c r="D282" s="82"/>
      <c r="E282" s="82"/>
      <c r="F282" s="83">
        <v>18</v>
      </c>
      <c r="G282" s="83">
        <v>2.3</v>
      </c>
      <c r="H282" s="83"/>
      <c r="I282" s="83">
        <v>1</v>
      </c>
      <c r="J282" s="133">
        <f t="shared" si="12"/>
        <v>41.4</v>
      </c>
    </row>
    <row r="283" spans="1:10" ht="15">
      <c r="A283" s="79"/>
      <c r="B283" s="80"/>
      <c r="C283" s="81"/>
      <c r="D283" s="82" t="s">
        <v>213</v>
      </c>
      <c r="E283" s="82"/>
      <c r="F283" s="83">
        <v>15.2</v>
      </c>
      <c r="G283" s="83">
        <v>2.9</v>
      </c>
      <c r="H283" s="83"/>
      <c r="I283" s="83">
        <v>2</v>
      </c>
      <c r="J283" s="133">
        <f t="shared" si="12"/>
        <v>88.16</v>
      </c>
    </row>
    <row r="284" spans="1:10" ht="15">
      <c r="A284" s="79"/>
      <c r="B284" s="80"/>
      <c r="C284" s="81"/>
      <c r="D284" s="82" t="s">
        <v>214</v>
      </c>
      <c r="E284" s="82"/>
      <c r="F284" s="83">
        <v>8.5</v>
      </c>
      <c r="G284" s="83">
        <v>3</v>
      </c>
      <c r="H284" s="83"/>
      <c r="I284" s="83">
        <v>2</v>
      </c>
      <c r="J284" s="133">
        <f t="shared" si="12"/>
        <v>51</v>
      </c>
    </row>
    <row r="285" spans="1:10" ht="28.5">
      <c r="A285" s="79"/>
      <c r="B285" s="80"/>
      <c r="C285" s="81"/>
      <c r="D285" s="82" t="s">
        <v>215</v>
      </c>
      <c r="E285" s="82"/>
      <c r="F285" s="83">
        <v>42.6</v>
      </c>
      <c r="G285" s="83">
        <v>2.35</v>
      </c>
      <c r="H285" s="83"/>
      <c r="I285" s="83">
        <v>1</v>
      </c>
      <c r="J285" s="133">
        <f t="shared" si="12"/>
        <v>100.11</v>
      </c>
    </row>
    <row r="286" spans="1:10" ht="15">
      <c r="A286" s="79"/>
      <c r="B286" s="80"/>
      <c r="C286" s="81"/>
      <c r="D286" s="82" t="s">
        <v>216</v>
      </c>
      <c r="E286" s="82"/>
      <c r="F286" s="83">
        <v>43</v>
      </c>
      <c r="G286" s="83">
        <v>2.15</v>
      </c>
      <c r="H286" s="83"/>
      <c r="I286" s="83">
        <v>1</v>
      </c>
      <c r="J286" s="133">
        <f t="shared" si="12"/>
        <v>92.45</v>
      </c>
    </row>
    <row r="287" spans="1:10" ht="15">
      <c r="A287" s="79"/>
      <c r="B287" s="80"/>
      <c r="C287" s="81"/>
      <c r="D287" s="82" t="s">
        <v>217</v>
      </c>
      <c r="E287" s="82"/>
      <c r="F287" s="83">
        <v>26.1</v>
      </c>
      <c r="G287" s="83">
        <v>3.5</v>
      </c>
      <c r="H287" s="83"/>
      <c r="I287" s="83">
        <v>1</v>
      </c>
      <c r="J287" s="133">
        <f t="shared" si="12"/>
        <v>91.35</v>
      </c>
    </row>
    <row r="288" spans="1:10" ht="15">
      <c r="A288" s="79"/>
      <c r="B288" s="80"/>
      <c r="C288" s="81"/>
      <c r="D288" s="82" t="s">
        <v>218</v>
      </c>
      <c r="E288" s="82"/>
      <c r="F288" s="83">
        <v>7.6</v>
      </c>
      <c r="G288" s="83">
        <v>3.78</v>
      </c>
      <c r="H288" s="83"/>
      <c r="I288" s="83">
        <v>1</v>
      </c>
      <c r="J288" s="133">
        <f t="shared" si="12"/>
        <v>28.73</v>
      </c>
    </row>
    <row r="289" spans="1:10" ht="15">
      <c r="A289" s="79"/>
      <c r="B289" s="80"/>
      <c r="C289" s="81"/>
      <c r="D289" s="82" t="s">
        <v>219</v>
      </c>
      <c r="E289" s="82"/>
      <c r="F289" s="83">
        <v>18.2</v>
      </c>
      <c r="G289" s="83">
        <v>0.8</v>
      </c>
      <c r="H289" s="83"/>
      <c r="I289" s="83">
        <v>1</v>
      </c>
      <c r="J289" s="133">
        <f t="shared" si="12"/>
        <v>14.56</v>
      </c>
    </row>
    <row r="290" spans="1:10" ht="28.5">
      <c r="A290" s="79"/>
      <c r="B290" s="80"/>
      <c r="C290" s="81"/>
      <c r="D290" s="82" t="s">
        <v>220</v>
      </c>
      <c r="E290" s="82"/>
      <c r="F290" s="83">
        <v>7.5</v>
      </c>
      <c r="G290" s="83">
        <v>2.8</v>
      </c>
      <c r="H290" s="83"/>
      <c r="I290" s="83">
        <v>1</v>
      </c>
      <c r="J290" s="133">
        <f t="shared" si="12"/>
        <v>21</v>
      </c>
    </row>
    <row r="291" spans="1:10" ht="15">
      <c r="A291" s="79"/>
      <c r="B291" s="80"/>
      <c r="C291" s="81"/>
      <c r="D291" s="82" t="s">
        <v>221</v>
      </c>
      <c r="E291" s="82"/>
      <c r="F291" s="83">
        <v>10.5</v>
      </c>
      <c r="G291" s="83">
        <v>3.65</v>
      </c>
      <c r="H291" s="83"/>
      <c r="I291" s="83">
        <v>1</v>
      </c>
      <c r="J291" s="133">
        <f t="shared" si="12"/>
        <v>38.33</v>
      </c>
    </row>
    <row r="292" spans="1:10" ht="28.5">
      <c r="A292" s="79"/>
      <c r="B292" s="80"/>
      <c r="C292" s="81"/>
      <c r="D292" s="82" t="s">
        <v>222</v>
      </c>
      <c r="E292" s="82"/>
      <c r="F292" s="83">
        <v>10.2</v>
      </c>
      <c r="G292" s="83">
        <v>3.65</v>
      </c>
      <c r="H292" s="83"/>
      <c r="I292" s="83">
        <v>1</v>
      </c>
      <c r="J292" s="133">
        <f t="shared" si="12"/>
        <v>37.23</v>
      </c>
    </row>
    <row r="293" spans="1:10" ht="15">
      <c r="A293" s="79"/>
      <c r="B293" s="80"/>
      <c r="C293" s="81"/>
      <c r="D293" s="82" t="s">
        <v>223</v>
      </c>
      <c r="E293" s="82"/>
      <c r="F293" s="83">
        <v>10.2</v>
      </c>
      <c r="G293" s="83">
        <v>4.78</v>
      </c>
      <c r="H293" s="83"/>
      <c r="I293" s="83">
        <v>2</v>
      </c>
      <c r="J293" s="133">
        <f t="shared" si="12"/>
        <v>97.51</v>
      </c>
    </row>
    <row r="294" spans="1:10" ht="15">
      <c r="A294" s="79"/>
      <c r="B294" s="80"/>
      <c r="C294" s="81"/>
      <c r="D294" s="82" t="s">
        <v>224</v>
      </c>
      <c r="E294" s="82"/>
      <c r="F294" s="83">
        <v>14</v>
      </c>
      <c r="G294" s="83">
        <v>0.6</v>
      </c>
      <c r="H294" s="83"/>
      <c r="I294" s="83">
        <v>2</v>
      </c>
      <c r="J294" s="133">
        <f t="shared" si="12"/>
        <v>16.8</v>
      </c>
    </row>
    <row r="295" spans="1:10" ht="15">
      <c r="A295" s="79"/>
      <c r="B295" s="80"/>
      <c r="C295" s="81"/>
      <c r="D295" s="82" t="s">
        <v>225</v>
      </c>
      <c r="E295" s="82"/>
      <c r="F295" s="83">
        <v>32.6</v>
      </c>
      <c r="G295" s="83">
        <v>2.8</v>
      </c>
      <c r="H295" s="83"/>
      <c r="I295" s="83">
        <v>1</v>
      </c>
      <c r="J295" s="133">
        <f t="shared" si="12"/>
        <v>91.28</v>
      </c>
    </row>
    <row r="296" spans="1:10" ht="15">
      <c r="A296" s="79"/>
      <c r="B296" s="80"/>
      <c r="C296" s="81"/>
      <c r="D296" s="82" t="s">
        <v>226</v>
      </c>
      <c r="E296" s="82"/>
      <c r="F296" s="83">
        <v>10.1</v>
      </c>
      <c r="G296" s="83">
        <v>3</v>
      </c>
      <c r="H296" s="83"/>
      <c r="I296" s="83">
        <v>1</v>
      </c>
      <c r="J296" s="133">
        <f t="shared" si="12"/>
        <v>30.3</v>
      </c>
    </row>
    <row r="297" spans="1:10" ht="15">
      <c r="A297" s="79"/>
      <c r="B297" s="80"/>
      <c r="C297" s="81"/>
      <c r="D297" s="82" t="s">
        <v>227</v>
      </c>
      <c r="E297" s="82"/>
      <c r="F297" s="83">
        <v>5.5</v>
      </c>
      <c r="G297" s="83">
        <v>43</v>
      </c>
      <c r="H297" s="83"/>
      <c r="I297" s="83">
        <v>1</v>
      </c>
      <c r="J297" s="133">
        <f t="shared" si="12"/>
        <v>236.5</v>
      </c>
    </row>
    <row r="298" spans="1:10" ht="15">
      <c r="A298" s="79"/>
      <c r="B298" s="80"/>
      <c r="C298" s="81"/>
      <c r="D298" s="82"/>
      <c r="E298" s="82"/>
      <c r="F298" s="83">
        <v>4.6</v>
      </c>
      <c r="G298" s="83">
        <v>8</v>
      </c>
      <c r="H298" s="83"/>
      <c r="I298" s="83">
        <v>1</v>
      </c>
      <c r="J298" s="133">
        <f t="shared" si="12"/>
        <v>36.8</v>
      </c>
    </row>
    <row r="299" spans="1:10" ht="15">
      <c r="A299" s="79"/>
      <c r="B299" s="80"/>
      <c r="C299" s="81"/>
      <c r="D299" s="82"/>
      <c r="E299" s="82"/>
      <c r="F299" s="83">
        <v>4.7</v>
      </c>
      <c r="G299" s="83">
        <v>9.2</v>
      </c>
      <c r="H299" s="83"/>
      <c r="I299" s="83">
        <v>1</v>
      </c>
      <c r="J299" s="133">
        <f t="shared" si="12"/>
        <v>43.24</v>
      </c>
    </row>
    <row r="300" spans="1:10" ht="15">
      <c r="A300" s="79"/>
      <c r="B300" s="80"/>
      <c r="C300" s="81"/>
      <c r="D300" s="82"/>
      <c r="E300" s="82"/>
      <c r="F300" s="83">
        <v>9.7</v>
      </c>
      <c r="G300" s="83">
        <v>3</v>
      </c>
      <c r="H300" s="83"/>
      <c r="I300" s="83">
        <v>1</v>
      </c>
      <c r="J300" s="133">
        <f t="shared" si="12"/>
        <v>29.1</v>
      </c>
    </row>
    <row r="301" spans="1:10" ht="15">
      <c r="A301" s="79"/>
      <c r="B301" s="80"/>
      <c r="C301" s="81"/>
      <c r="D301" s="82"/>
      <c r="E301" s="82"/>
      <c r="F301" s="83"/>
      <c r="G301" s="83"/>
      <c r="H301" s="83"/>
      <c r="I301" s="83"/>
      <c r="J301" s="133"/>
    </row>
    <row r="302" spans="1:10" ht="15">
      <c r="A302" s="79"/>
      <c r="B302" s="80"/>
      <c r="C302" s="81"/>
      <c r="D302" s="82"/>
      <c r="E302" s="82"/>
      <c r="F302" s="83"/>
      <c r="G302" s="83"/>
      <c r="H302" s="83"/>
      <c r="I302" s="83"/>
      <c r="J302" s="113">
        <f>SUM(J270:J300)</f>
        <v>2028.35</v>
      </c>
    </row>
    <row r="303" spans="1:10" ht="15">
      <c r="A303" s="79"/>
      <c r="B303" s="80"/>
      <c r="C303" s="81"/>
      <c r="D303" s="82" t="s">
        <v>228</v>
      </c>
      <c r="E303" s="82"/>
      <c r="F303" s="83"/>
      <c r="G303" s="83"/>
      <c r="H303" s="83"/>
      <c r="I303" s="83"/>
      <c r="J303" s="133"/>
    </row>
    <row r="304" spans="1:10" ht="15">
      <c r="A304" s="79"/>
      <c r="B304" s="80"/>
      <c r="C304" s="81"/>
      <c r="D304" s="82" t="s">
        <v>229</v>
      </c>
      <c r="E304" s="82"/>
      <c r="F304" s="83">
        <v>2</v>
      </c>
      <c r="G304" s="83">
        <v>1</v>
      </c>
      <c r="H304" s="83"/>
      <c r="I304" s="83">
        <v>6</v>
      </c>
      <c r="J304" s="133">
        <f>F304*G304*I304</f>
        <v>12</v>
      </c>
    </row>
    <row r="305" spans="1:10" ht="15">
      <c r="A305" s="79"/>
      <c r="B305" s="80"/>
      <c r="C305" s="81"/>
      <c r="D305" s="82" t="s">
        <v>230</v>
      </c>
      <c r="E305" s="82"/>
      <c r="F305" s="83">
        <v>1.51</v>
      </c>
      <c r="G305" s="83">
        <v>1</v>
      </c>
      <c r="H305" s="83"/>
      <c r="I305" s="83">
        <v>8</v>
      </c>
      <c r="J305" s="133">
        <f aca="true" t="shared" si="13" ref="J305:J309">F305*G305*I305</f>
        <v>12.08</v>
      </c>
    </row>
    <row r="306" spans="1:10" ht="15">
      <c r="A306" s="79"/>
      <c r="B306" s="80"/>
      <c r="C306" s="81"/>
      <c r="D306" s="82" t="s">
        <v>231</v>
      </c>
      <c r="E306" s="82"/>
      <c r="F306" s="83">
        <v>5.8</v>
      </c>
      <c r="G306" s="83">
        <v>2.1</v>
      </c>
      <c r="H306" s="83"/>
      <c r="I306" s="83">
        <v>2</v>
      </c>
      <c r="J306" s="133">
        <f t="shared" si="13"/>
        <v>24.36</v>
      </c>
    </row>
    <row r="307" spans="1:10" ht="15">
      <c r="A307" s="79"/>
      <c r="B307" s="80"/>
      <c r="C307" s="81"/>
      <c r="D307" s="82" t="s">
        <v>232</v>
      </c>
      <c r="E307" s="82"/>
      <c r="F307" s="83">
        <v>3.5</v>
      </c>
      <c r="G307" s="83">
        <v>2.1</v>
      </c>
      <c r="H307" s="83"/>
      <c r="I307" s="83">
        <v>1</v>
      </c>
      <c r="J307" s="133">
        <f t="shared" si="13"/>
        <v>7.35</v>
      </c>
    </row>
    <row r="308" spans="1:10" ht="15">
      <c r="A308" s="79"/>
      <c r="B308" s="80"/>
      <c r="C308" s="81"/>
      <c r="D308" s="82"/>
      <c r="E308" s="82"/>
      <c r="F308" s="83">
        <v>1.47</v>
      </c>
      <c r="G308" s="83">
        <v>2.1</v>
      </c>
      <c r="H308" s="83"/>
      <c r="I308" s="83">
        <v>1</v>
      </c>
      <c r="J308" s="133">
        <f t="shared" si="13"/>
        <v>3.09</v>
      </c>
    </row>
    <row r="309" spans="1:10" ht="15">
      <c r="A309" s="79"/>
      <c r="B309" s="80"/>
      <c r="C309" s="81"/>
      <c r="D309" s="82"/>
      <c r="E309" s="82"/>
      <c r="F309" s="83">
        <v>3.81</v>
      </c>
      <c r="G309" s="83">
        <v>2.1</v>
      </c>
      <c r="H309" s="83"/>
      <c r="I309" s="83">
        <v>3</v>
      </c>
      <c r="J309" s="133">
        <f t="shared" si="13"/>
        <v>24</v>
      </c>
    </row>
    <row r="310" spans="1:10" ht="15">
      <c r="A310" s="79"/>
      <c r="B310" s="80"/>
      <c r="C310" s="81"/>
      <c r="D310" s="82"/>
      <c r="E310" s="82"/>
      <c r="F310" s="83"/>
      <c r="G310" s="83"/>
      <c r="H310" s="83"/>
      <c r="I310" s="83"/>
      <c r="J310" s="133"/>
    </row>
    <row r="311" spans="1:10" ht="15">
      <c r="A311" s="79"/>
      <c r="B311" s="80"/>
      <c r="C311" s="81"/>
      <c r="D311" s="82" t="s">
        <v>2</v>
      </c>
      <c r="E311" s="82"/>
      <c r="F311" s="83"/>
      <c r="G311" s="83"/>
      <c r="H311" s="83"/>
      <c r="I311" s="83"/>
      <c r="J311" s="133">
        <f>SUM(J304:J309)</f>
        <v>82.88</v>
      </c>
    </row>
    <row r="312" spans="1:10" ht="15">
      <c r="A312" s="79"/>
      <c r="B312" s="80"/>
      <c r="C312" s="81"/>
      <c r="D312" s="82"/>
      <c r="E312" s="82"/>
      <c r="F312" s="83"/>
      <c r="G312" s="83"/>
      <c r="H312" s="83"/>
      <c r="I312" s="83"/>
      <c r="J312" s="133"/>
    </row>
    <row r="313" spans="1:10" ht="15">
      <c r="A313" s="79"/>
      <c r="B313" s="80"/>
      <c r="C313" s="81"/>
      <c r="D313" s="82" t="s">
        <v>233</v>
      </c>
      <c r="E313" s="82"/>
      <c r="F313" s="83"/>
      <c r="G313" s="83"/>
      <c r="H313" s="83"/>
      <c r="I313" s="83"/>
      <c r="J313" s="113">
        <f>J302-J311</f>
        <v>1945.47</v>
      </c>
    </row>
    <row r="314" spans="1:10" ht="14.25" customHeight="1">
      <c r="A314" s="332"/>
      <c r="B314" s="332"/>
      <c r="C314" s="333"/>
      <c r="D314" s="334"/>
      <c r="E314" s="334"/>
      <c r="F314" s="335"/>
      <c r="G314" s="335"/>
      <c r="H314" s="335"/>
      <c r="I314" s="335"/>
      <c r="J314" s="336"/>
    </row>
    <row r="315" spans="1:185" s="330" customFormat="1" ht="30">
      <c r="A315" s="74"/>
      <c r="B315" s="399" t="s">
        <v>41</v>
      </c>
      <c r="C315" s="112" t="s">
        <v>278</v>
      </c>
      <c r="D315" s="76" t="s">
        <v>276</v>
      </c>
      <c r="E315" s="74" t="s">
        <v>66</v>
      </c>
      <c r="F315" s="77"/>
      <c r="G315" s="78"/>
      <c r="H315" s="78"/>
      <c r="I315" s="78"/>
      <c r="J315" s="78">
        <v>621.86</v>
      </c>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c r="AZ315" s="65"/>
      <c r="BA315" s="65"/>
      <c r="BB315" s="65"/>
      <c r="BC315" s="65"/>
      <c r="BD315" s="65"/>
      <c r="BE315" s="65"/>
      <c r="BF315" s="65"/>
      <c r="BG315" s="65"/>
      <c r="BH315" s="65"/>
      <c r="BI315" s="65"/>
      <c r="BJ315" s="65"/>
      <c r="BK315" s="65"/>
      <c r="BL315" s="65"/>
      <c r="BM315" s="65"/>
      <c r="BN315" s="65"/>
      <c r="BO315" s="65"/>
      <c r="BP315" s="65"/>
      <c r="BQ315" s="65"/>
      <c r="BR315" s="65"/>
      <c r="BS315" s="65"/>
      <c r="BT315" s="65"/>
      <c r="BU315" s="65"/>
      <c r="BV315" s="65"/>
      <c r="BW315" s="65"/>
      <c r="BX315" s="65"/>
      <c r="BY315" s="65"/>
      <c r="BZ315" s="65"/>
      <c r="CA315" s="65"/>
      <c r="CB315" s="65"/>
      <c r="CC315" s="65"/>
      <c r="CD315" s="65"/>
      <c r="CE315" s="65"/>
      <c r="CF315" s="65"/>
      <c r="CG315" s="65"/>
      <c r="CH315" s="65"/>
      <c r="CI315" s="65"/>
      <c r="CJ315" s="65"/>
      <c r="CK315" s="65"/>
      <c r="CL315" s="65"/>
      <c r="CM315" s="65"/>
      <c r="CN315" s="65"/>
      <c r="CO315" s="65"/>
      <c r="CP315" s="65"/>
      <c r="CQ315" s="65"/>
      <c r="CR315" s="65"/>
      <c r="CS315" s="65"/>
      <c r="CT315" s="65"/>
      <c r="CU315" s="65"/>
      <c r="CV315" s="65"/>
      <c r="CW315" s="65"/>
      <c r="CX315" s="65"/>
      <c r="CY315" s="65"/>
      <c r="CZ315" s="65"/>
      <c r="DA315" s="65"/>
      <c r="DB315" s="65"/>
      <c r="DC315" s="65"/>
      <c r="DD315" s="65"/>
      <c r="DE315" s="65"/>
      <c r="DF315" s="65"/>
      <c r="DG315" s="65"/>
      <c r="DH315" s="65"/>
      <c r="DI315" s="65"/>
      <c r="DJ315" s="65"/>
      <c r="DK315" s="65"/>
      <c r="DL315" s="65"/>
      <c r="DM315" s="65"/>
      <c r="DN315" s="65"/>
      <c r="DO315" s="65"/>
      <c r="DP315" s="65"/>
      <c r="DQ315" s="65"/>
      <c r="DR315" s="65"/>
      <c r="DS315" s="65"/>
      <c r="DT315" s="65"/>
      <c r="DU315" s="65"/>
      <c r="DV315" s="65"/>
      <c r="DW315" s="65"/>
      <c r="DX315" s="65"/>
      <c r="DY315" s="65"/>
      <c r="DZ315" s="65"/>
      <c r="EA315" s="65"/>
      <c r="EB315" s="65"/>
      <c r="EC315" s="65"/>
      <c r="ED315" s="65"/>
      <c r="EE315" s="65"/>
      <c r="EF315" s="65"/>
      <c r="EG315" s="65"/>
      <c r="EH315" s="65"/>
      <c r="EI315" s="65"/>
      <c r="EJ315" s="65"/>
      <c r="EK315" s="65"/>
      <c r="EL315" s="65"/>
      <c r="EM315" s="65"/>
      <c r="EN315" s="65"/>
      <c r="EO315" s="65"/>
      <c r="EP315" s="65"/>
      <c r="EQ315" s="65"/>
      <c r="ER315" s="65"/>
      <c r="ES315" s="65"/>
      <c r="ET315" s="65"/>
      <c r="EU315" s="65"/>
      <c r="EV315" s="65"/>
      <c r="EW315" s="65"/>
      <c r="EX315" s="65"/>
      <c r="EY315" s="65"/>
      <c r="EZ315" s="65"/>
      <c r="FA315" s="65"/>
      <c r="FB315" s="65"/>
      <c r="FC315" s="65"/>
      <c r="FD315" s="65"/>
      <c r="FE315" s="65"/>
      <c r="FF315" s="65"/>
      <c r="FG315" s="65"/>
      <c r="FH315" s="65"/>
      <c r="FI315" s="65"/>
      <c r="FJ315" s="65"/>
      <c r="FK315" s="65"/>
      <c r="FL315" s="65"/>
      <c r="FM315" s="65"/>
      <c r="FN315" s="65"/>
      <c r="FO315" s="65"/>
      <c r="FP315" s="65"/>
      <c r="FQ315" s="65"/>
      <c r="FR315" s="65"/>
      <c r="FS315" s="65"/>
      <c r="FT315" s="65"/>
      <c r="FU315" s="65"/>
      <c r="FV315" s="65"/>
      <c r="FW315" s="65"/>
      <c r="FX315" s="65"/>
      <c r="FY315" s="65"/>
      <c r="FZ315" s="65"/>
      <c r="GA315" s="65"/>
      <c r="GB315" s="65"/>
      <c r="GC315" s="65"/>
    </row>
    <row r="316" spans="1:185" s="330" customFormat="1" ht="15">
      <c r="A316" s="74"/>
      <c r="B316" s="399"/>
      <c r="C316" s="112"/>
      <c r="D316" s="76" t="s">
        <v>279</v>
      </c>
      <c r="E316" s="74"/>
      <c r="F316" s="77"/>
      <c r="G316" s="78"/>
      <c r="H316" s="78"/>
      <c r="I316" s="78"/>
      <c r="J316" s="78"/>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c r="AZ316" s="65"/>
      <c r="BA316" s="65"/>
      <c r="BB316" s="65"/>
      <c r="BC316" s="65"/>
      <c r="BD316" s="65"/>
      <c r="BE316" s="65"/>
      <c r="BF316" s="65"/>
      <c r="BG316" s="65"/>
      <c r="BH316" s="65"/>
      <c r="BI316" s="65"/>
      <c r="BJ316" s="65"/>
      <c r="BK316" s="65"/>
      <c r="BL316" s="65"/>
      <c r="BM316" s="65"/>
      <c r="BN316" s="65"/>
      <c r="BO316" s="65"/>
      <c r="BP316" s="65"/>
      <c r="BQ316" s="65"/>
      <c r="BR316" s="65"/>
      <c r="BS316" s="65"/>
      <c r="BT316" s="65"/>
      <c r="BU316" s="65"/>
      <c r="BV316" s="65"/>
      <c r="BW316" s="65"/>
      <c r="BX316" s="65"/>
      <c r="BY316" s="65"/>
      <c r="BZ316" s="65"/>
      <c r="CA316" s="65"/>
      <c r="CB316" s="65"/>
      <c r="CC316" s="65"/>
      <c r="CD316" s="65"/>
      <c r="CE316" s="65"/>
      <c r="CF316" s="65"/>
      <c r="CG316" s="65"/>
      <c r="CH316" s="65"/>
      <c r="CI316" s="65"/>
      <c r="CJ316" s="65"/>
      <c r="CK316" s="65"/>
      <c r="CL316" s="65"/>
      <c r="CM316" s="65"/>
      <c r="CN316" s="65"/>
      <c r="CO316" s="65"/>
      <c r="CP316" s="65"/>
      <c r="CQ316" s="65"/>
      <c r="CR316" s="65"/>
      <c r="CS316" s="65"/>
      <c r="CT316" s="65"/>
      <c r="CU316" s="65"/>
      <c r="CV316" s="65"/>
      <c r="CW316" s="65"/>
      <c r="CX316" s="65"/>
      <c r="CY316" s="65"/>
      <c r="CZ316" s="65"/>
      <c r="DA316" s="65"/>
      <c r="DB316" s="65"/>
      <c r="DC316" s="65"/>
      <c r="DD316" s="65"/>
      <c r="DE316" s="65"/>
      <c r="DF316" s="65"/>
      <c r="DG316" s="65"/>
      <c r="DH316" s="65"/>
      <c r="DI316" s="65"/>
      <c r="DJ316" s="65"/>
      <c r="DK316" s="65"/>
      <c r="DL316" s="65"/>
      <c r="DM316" s="65"/>
      <c r="DN316" s="65"/>
      <c r="DO316" s="65"/>
      <c r="DP316" s="65"/>
      <c r="DQ316" s="65"/>
      <c r="DR316" s="65"/>
      <c r="DS316" s="65"/>
      <c r="DT316" s="65"/>
      <c r="DU316" s="65"/>
      <c r="DV316" s="65"/>
      <c r="DW316" s="65"/>
      <c r="DX316" s="65"/>
      <c r="DY316" s="65"/>
      <c r="DZ316" s="65"/>
      <c r="EA316" s="65"/>
      <c r="EB316" s="65"/>
      <c r="EC316" s="65"/>
      <c r="ED316" s="65"/>
      <c r="EE316" s="65"/>
      <c r="EF316" s="65"/>
      <c r="EG316" s="65"/>
      <c r="EH316" s="65"/>
      <c r="EI316" s="65"/>
      <c r="EJ316" s="65"/>
      <c r="EK316" s="65"/>
      <c r="EL316" s="65"/>
      <c r="EM316" s="65"/>
      <c r="EN316" s="65"/>
      <c r="EO316" s="65"/>
      <c r="EP316" s="65"/>
      <c r="EQ316" s="65"/>
      <c r="ER316" s="65"/>
      <c r="ES316" s="65"/>
      <c r="ET316" s="65"/>
      <c r="EU316" s="65"/>
      <c r="EV316" s="65"/>
      <c r="EW316" s="65"/>
      <c r="EX316" s="65"/>
      <c r="EY316" s="65"/>
      <c r="EZ316" s="65"/>
      <c r="FA316" s="65"/>
      <c r="FB316" s="65"/>
      <c r="FC316" s="65"/>
      <c r="FD316" s="65"/>
      <c r="FE316" s="65"/>
      <c r="FF316" s="65"/>
      <c r="FG316" s="65"/>
      <c r="FH316" s="65"/>
      <c r="FI316" s="65"/>
      <c r="FJ316" s="65"/>
      <c r="FK316" s="65"/>
      <c r="FL316" s="65"/>
      <c r="FM316" s="65"/>
      <c r="FN316" s="65"/>
      <c r="FO316" s="65"/>
      <c r="FP316" s="65"/>
      <c r="FQ316" s="65"/>
      <c r="FR316" s="65"/>
      <c r="FS316" s="65"/>
      <c r="FT316" s="65"/>
      <c r="FU316" s="65"/>
      <c r="FV316" s="65"/>
      <c r="FW316" s="65"/>
      <c r="FX316" s="65"/>
      <c r="FY316" s="65"/>
      <c r="FZ316" s="65"/>
      <c r="GA316" s="65"/>
      <c r="GB316" s="65"/>
      <c r="GC316" s="65"/>
    </row>
    <row r="317" spans="1:185" s="330" customFormat="1" ht="15">
      <c r="A317" s="74"/>
      <c r="B317" s="399"/>
      <c r="C317" s="112"/>
      <c r="D317" s="76"/>
      <c r="E317" s="74"/>
      <c r="F317" s="77"/>
      <c r="G317" s="78"/>
      <c r="H317" s="78"/>
      <c r="I317" s="78"/>
      <c r="J317" s="78"/>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c r="AZ317" s="65"/>
      <c r="BA317" s="65"/>
      <c r="BB317" s="65"/>
      <c r="BC317" s="65"/>
      <c r="BD317" s="65"/>
      <c r="BE317" s="65"/>
      <c r="BF317" s="65"/>
      <c r="BG317" s="65"/>
      <c r="BH317" s="65"/>
      <c r="BI317" s="65"/>
      <c r="BJ317" s="65"/>
      <c r="BK317" s="65"/>
      <c r="BL317" s="65"/>
      <c r="BM317" s="65"/>
      <c r="BN317" s="65"/>
      <c r="BO317" s="65"/>
      <c r="BP317" s="65"/>
      <c r="BQ317" s="65"/>
      <c r="BR317" s="65"/>
      <c r="BS317" s="65"/>
      <c r="BT317" s="65"/>
      <c r="BU317" s="65"/>
      <c r="BV317" s="65"/>
      <c r="BW317" s="65"/>
      <c r="BX317" s="65"/>
      <c r="BY317" s="65"/>
      <c r="BZ317" s="65"/>
      <c r="CA317" s="65"/>
      <c r="CB317" s="65"/>
      <c r="CC317" s="65"/>
      <c r="CD317" s="65"/>
      <c r="CE317" s="65"/>
      <c r="CF317" s="65"/>
      <c r="CG317" s="65"/>
      <c r="CH317" s="65"/>
      <c r="CI317" s="65"/>
      <c r="CJ317" s="65"/>
      <c r="CK317" s="65"/>
      <c r="CL317" s="65"/>
      <c r="CM317" s="65"/>
      <c r="CN317" s="65"/>
      <c r="CO317" s="65"/>
      <c r="CP317" s="65"/>
      <c r="CQ317" s="65"/>
      <c r="CR317" s="65"/>
      <c r="CS317" s="65"/>
      <c r="CT317" s="65"/>
      <c r="CU317" s="65"/>
      <c r="CV317" s="65"/>
      <c r="CW317" s="65"/>
      <c r="CX317" s="65"/>
      <c r="CY317" s="65"/>
      <c r="CZ317" s="65"/>
      <c r="DA317" s="65"/>
      <c r="DB317" s="65"/>
      <c r="DC317" s="65"/>
      <c r="DD317" s="65"/>
      <c r="DE317" s="65"/>
      <c r="DF317" s="65"/>
      <c r="DG317" s="65"/>
      <c r="DH317" s="65"/>
      <c r="DI317" s="65"/>
      <c r="DJ317" s="65"/>
      <c r="DK317" s="65"/>
      <c r="DL317" s="65"/>
      <c r="DM317" s="65"/>
      <c r="DN317" s="65"/>
      <c r="DO317" s="65"/>
      <c r="DP317" s="65"/>
      <c r="DQ317" s="65"/>
      <c r="DR317" s="65"/>
      <c r="DS317" s="65"/>
      <c r="DT317" s="65"/>
      <c r="DU317" s="65"/>
      <c r="DV317" s="65"/>
      <c r="DW317" s="65"/>
      <c r="DX317" s="65"/>
      <c r="DY317" s="65"/>
      <c r="DZ317" s="65"/>
      <c r="EA317" s="65"/>
      <c r="EB317" s="65"/>
      <c r="EC317" s="65"/>
      <c r="ED317" s="65"/>
      <c r="EE317" s="65"/>
      <c r="EF317" s="65"/>
      <c r="EG317" s="65"/>
      <c r="EH317" s="65"/>
      <c r="EI317" s="65"/>
      <c r="EJ317" s="65"/>
      <c r="EK317" s="65"/>
      <c r="EL317" s="65"/>
      <c r="EM317" s="65"/>
      <c r="EN317" s="65"/>
      <c r="EO317" s="65"/>
      <c r="EP317" s="65"/>
      <c r="EQ317" s="65"/>
      <c r="ER317" s="65"/>
      <c r="ES317" s="65"/>
      <c r="ET317" s="65"/>
      <c r="EU317" s="65"/>
      <c r="EV317" s="65"/>
      <c r="EW317" s="65"/>
      <c r="EX317" s="65"/>
      <c r="EY317" s="65"/>
      <c r="EZ317" s="65"/>
      <c r="FA317" s="65"/>
      <c r="FB317" s="65"/>
      <c r="FC317" s="65"/>
      <c r="FD317" s="65"/>
      <c r="FE317" s="65"/>
      <c r="FF317" s="65"/>
      <c r="FG317" s="65"/>
      <c r="FH317" s="65"/>
      <c r="FI317" s="65"/>
      <c r="FJ317" s="65"/>
      <c r="FK317" s="65"/>
      <c r="FL317" s="65"/>
      <c r="FM317" s="65"/>
      <c r="FN317" s="65"/>
      <c r="FO317" s="65"/>
      <c r="FP317" s="65"/>
      <c r="FQ317" s="65"/>
      <c r="FR317" s="65"/>
      <c r="FS317" s="65"/>
      <c r="FT317" s="65"/>
      <c r="FU317" s="65"/>
      <c r="FV317" s="65"/>
      <c r="FW317" s="65"/>
      <c r="FX317" s="65"/>
      <c r="FY317" s="65"/>
      <c r="FZ317" s="65"/>
      <c r="GA317" s="65"/>
      <c r="GB317" s="65"/>
      <c r="GC317" s="65"/>
    </row>
    <row r="318" spans="1:185" s="330" customFormat="1" ht="15">
      <c r="A318" s="74"/>
      <c r="B318" s="399"/>
      <c r="C318" s="112"/>
      <c r="D318" s="76"/>
      <c r="E318" s="74"/>
      <c r="F318" s="77"/>
      <c r="G318" s="78"/>
      <c r="H318" s="78"/>
      <c r="I318" s="78"/>
      <c r="J318" s="78"/>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c r="AZ318" s="65"/>
      <c r="BA318" s="65"/>
      <c r="BB318" s="65"/>
      <c r="BC318" s="65"/>
      <c r="BD318" s="65"/>
      <c r="BE318" s="65"/>
      <c r="BF318" s="65"/>
      <c r="BG318" s="65"/>
      <c r="BH318" s="65"/>
      <c r="BI318" s="65"/>
      <c r="BJ318" s="65"/>
      <c r="BK318" s="65"/>
      <c r="BL318" s="65"/>
      <c r="BM318" s="65"/>
      <c r="BN318" s="65"/>
      <c r="BO318" s="65"/>
      <c r="BP318" s="65"/>
      <c r="BQ318" s="65"/>
      <c r="BR318" s="65"/>
      <c r="BS318" s="65"/>
      <c r="BT318" s="65"/>
      <c r="BU318" s="65"/>
      <c r="BV318" s="65"/>
      <c r="BW318" s="65"/>
      <c r="BX318" s="65"/>
      <c r="BY318" s="65"/>
      <c r="BZ318" s="65"/>
      <c r="CA318" s="65"/>
      <c r="CB318" s="65"/>
      <c r="CC318" s="65"/>
      <c r="CD318" s="65"/>
      <c r="CE318" s="65"/>
      <c r="CF318" s="65"/>
      <c r="CG318" s="65"/>
      <c r="CH318" s="65"/>
      <c r="CI318" s="65"/>
      <c r="CJ318" s="65"/>
      <c r="CK318" s="65"/>
      <c r="CL318" s="65"/>
      <c r="CM318" s="65"/>
      <c r="CN318" s="65"/>
      <c r="CO318" s="65"/>
      <c r="CP318" s="65"/>
      <c r="CQ318" s="65"/>
      <c r="CR318" s="65"/>
      <c r="CS318" s="65"/>
      <c r="CT318" s="65"/>
      <c r="CU318" s="65"/>
      <c r="CV318" s="65"/>
      <c r="CW318" s="65"/>
      <c r="CX318" s="65"/>
      <c r="CY318" s="65"/>
      <c r="CZ318" s="65"/>
      <c r="DA318" s="65"/>
      <c r="DB318" s="65"/>
      <c r="DC318" s="65"/>
      <c r="DD318" s="65"/>
      <c r="DE318" s="65"/>
      <c r="DF318" s="65"/>
      <c r="DG318" s="65"/>
      <c r="DH318" s="65"/>
      <c r="DI318" s="65"/>
      <c r="DJ318" s="65"/>
      <c r="DK318" s="65"/>
      <c r="DL318" s="65"/>
      <c r="DM318" s="65"/>
      <c r="DN318" s="65"/>
      <c r="DO318" s="65"/>
      <c r="DP318" s="65"/>
      <c r="DQ318" s="65"/>
      <c r="DR318" s="65"/>
      <c r="DS318" s="65"/>
      <c r="DT318" s="65"/>
      <c r="DU318" s="65"/>
      <c r="DV318" s="65"/>
      <c r="DW318" s="65"/>
      <c r="DX318" s="65"/>
      <c r="DY318" s="65"/>
      <c r="DZ318" s="65"/>
      <c r="EA318" s="65"/>
      <c r="EB318" s="65"/>
      <c r="EC318" s="65"/>
      <c r="ED318" s="65"/>
      <c r="EE318" s="65"/>
      <c r="EF318" s="65"/>
      <c r="EG318" s="65"/>
      <c r="EH318" s="65"/>
      <c r="EI318" s="65"/>
      <c r="EJ318" s="65"/>
      <c r="EK318" s="65"/>
      <c r="EL318" s="65"/>
      <c r="EM318" s="65"/>
      <c r="EN318" s="65"/>
      <c r="EO318" s="65"/>
      <c r="EP318" s="65"/>
      <c r="EQ318" s="65"/>
      <c r="ER318" s="65"/>
      <c r="ES318" s="65"/>
      <c r="ET318" s="65"/>
      <c r="EU318" s="65"/>
      <c r="EV318" s="65"/>
      <c r="EW318" s="65"/>
      <c r="EX318" s="65"/>
      <c r="EY318" s="65"/>
      <c r="EZ318" s="65"/>
      <c r="FA318" s="65"/>
      <c r="FB318" s="65"/>
      <c r="FC318" s="65"/>
      <c r="FD318" s="65"/>
      <c r="FE318" s="65"/>
      <c r="FF318" s="65"/>
      <c r="FG318" s="65"/>
      <c r="FH318" s="65"/>
      <c r="FI318" s="65"/>
      <c r="FJ318" s="65"/>
      <c r="FK318" s="65"/>
      <c r="FL318" s="65"/>
      <c r="FM318" s="65"/>
      <c r="FN318" s="65"/>
      <c r="FO318" s="65"/>
      <c r="FP318" s="65"/>
      <c r="FQ318" s="65"/>
      <c r="FR318" s="65"/>
      <c r="FS318" s="65"/>
      <c r="FT318" s="65"/>
      <c r="FU318" s="65"/>
      <c r="FV318" s="65"/>
      <c r="FW318" s="65"/>
      <c r="FX318" s="65"/>
      <c r="FY318" s="65"/>
      <c r="FZ318" s="65"/>
      <c r="GA318" s="65"/>
      <c r="GB318" s="65"/>
      <c r="GC318" s="65"/>
    </row>
    <row r="319" spans="1:185" s="330" customFormat="1" ht="15">
      <c r="A319" s="342"/>
      <c r="B319" s="342"/>
      <c r="C319" s="342"/>
      <c r="D319" s="343"/>
      <c r="E319" s="343"/>
      <c r="F319" s="344"/>
      <c r="G319" s="344"/>
      <c r="H319" s="344"/>
      <c r="I319" s="344"/>
      <c r="J319" s="344"/>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c r="BW319" s="65"/>
      <c r="BX319" s="65"/>
      <c r="BY319" s="65"/>
      <c r="BZ319" s="65"/>
      <c r="CA319" s="65"/>
      <c r="CB319" s="65"/>
      <c r="CC319" s="65"/>
      <c r="CD319" s="65"/>
      <c r="CE319" s="65"/>
      <c r="CF319" s="65"/>
      <c r="CG319" s="65"/>
      <c r="CH319" s="65"/>
      <c r="CI319" s="65"/>
      <c r="CJ319" s="65"/>
      <c r="CK319" s="65"/>
      <c r="CL319" s="65"/>
      <c r="CM319" s="65"/>
      <c r="CN319" s="65"/>
      <c r="CO319" s="65"/>
      <c r="CP319" s="65"/>
      <c r="CQ319" s="65"/>
      <c r="CR319" s="65"/>
      <c r="CS319" s="65"/>
      <c r="CT319" s="65"/>
      <c r="CU319" s="65"/>
      <c r="CV319" s="65"/>
      <c r="CW319" s="65"/>
      <c r="CX319" s="65"/>
      <c r="CY319" s="65"/>
      <c r="CZ319" s="65"/>
      <c r="DA319" s="65"/>
      <c r="DB319" s="65"/>
      <c r="DC319" s="65"/>
      <c r="DD319" s="65"/>
      <c r="DE319" s="65"/>
      <c r="DF319" s="65"/>
      <c r="DG319" s="65"/>
      <c r="DH319" s="65"/>
      <c r="DI319" s="65"/>
      <c r="DJ319" s="65"/>
      <c r="DK319" s="65"/>
      <c r="DL319" s="65"/>
      <c r="DM319" s="65"/>
      <c r="DN319" s="65"/>
      <c r="DO319" s="65"/>
      <c r="DP319" s="65"/>
      <c r="DQ319" s="65"/>
      <c r="DR319" s="65"/>
      <c r="DS319" s="65"/>
      <c r="DT319" s="65"/>
      <c r="DU319" s="65"/>
      <c r="DV319" s="65"/>
      <c r="DW319" s="65"/>
      <c r="DX319" s="65"/>
      <c r="DY319" s="65"/>
      <c r="DZ319" s="65"/>
      <c r="EA319" s="65"/>
      <c r="EB319" s="65"/>
      <c r="EC319" s="65"/>
      <c r="ED319" s="65"/>
      <c r="EE319" s="65"/>
      <c r="EF319" s="65"/>
      <c r="EG319" s="65"/>
      <c r="EH319" s="65"/>
      <c r="EI319" s="65"/>
      <c r="EJ319" s="65"/>
      <c r="EK319" s="65"/>
      <c r="EL319" s="65"/>
      <c r="EM319" s="65"/>
      <c r="EN319" s="65"/>
      <c r="EO319" s="65"/>
      <c r="EP319" s="65"/>
      <c r="EQ319" s="65"/>
      <c r="ER319" s="65"/>
      <c r="ES319" s="65"/>
      <c r="ET319" s="65"/>
      <c r="EU319" s="65"/>
      <c r="EV319" s="65"/>
      <c r="EW319" s="65"/>
      <c r="EX319" s="65"/>
      <c r="EY319" s="65"/>
      <c r="EZ319" s="65"/>
      <c r="FA319" s="65"/>
      <c r="FB319" s="65"/>
      <c r="FC319" s="65"/>
      <c r="FD319" s="65"/>
      <c r="FE319" s="65"/>
      <c r="FF319" s="65"/>
      <c r="FG319" s="65"/>
      <c r="FH319" s="65"/>
      <c r="FI319" s="65"/>
      <c r="FJ319" s="65"/>
      <c r="FK319" s="65"/>
      <c r="FL319" s="65"/>
      <c r="FM319" s="65"/>
      <c r="FN319" s="65"/>
      <c r="FO319" s="65"/>
      <c r="FP319" s="65"/>
      <c r="FQ319" s="65"/>
      <c r="FR319" s="65"/>
      <c r="FS319" s="65"/>
      <c r="FT319" s="65"/>
      <c r="FU319" s="65"/>
      <c r="FV319" s="65"/>
      <c r="FW319" s="65"/>
      <c r="FX319" s="65"/>
      <c r="FY319" s="65"/>
      <c r="FZ319" s="65"/>
      <c r="GA319" s="65"/>
      <c r="GB319" s="65"/>
      <c r="GC319" s="65"/>
    </row>
    <row r="320" spans="1:185" s="330" customFormat="1" ht="30">
      <c r="A320" s="74"/>
      <c r="B320" s="399" t="s">
        <v>41</v>
      </c>
      <c r="C320" s="112" t="s">
        <v>277</v>
      </c>
      <c r="D320" s="76" t="s">
        <v>275</v>
      </c>
      <c r="E320" s="74" t="s">
        <v>66</v>
      </c>
      <c r="F320" s="77"/>
      <c r="G320" s="78"/>
      <c r="H320" s="78"/>
      <c r="I320" s="78"/>
      <c r="J320" s="78">
        <v>486.36</v>
      </c>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c r="AZ320" s="65"/>
      <c r="BA320" s="65"/>
      <c r="BB320" s="65"/>
      <c r="BC320" s="65"/>
      <c r="BD320" s="65"/>
      <c r="BE320" s="65"/>
      <c r="BF320" s="65"/>
      <c r="BG320" s="65"/>
      <c r="BH320" s="65"/>
      <c r="BI320" s="65"/>
      <c r="BJ320" s="65"/>
      <c r="BK320" s="65"/>
      <c r="BL320" s="65"/>
      <c r="BM320" s="65"/>
      <c r="BN320" s="65"/>
      <c r="BO320" s="65"/>
      <c r="BP320" s="65"/>
      <c r="BQ320" s="65"/>
      <c r="BR320" s="65"/>
      <c r="BS320" s="65"/>
      <c r="BT320" s="65"/>
      <c r="BU320" s="65"/>
      <c r="BV320" s="65"/>
      <c r="BW320" s="65"/>
      <c r="BX320" s="65"/>
      <c r="BY320" s="65"/>
      <c r="BZ320" s="65"/>
      <c r="CA320" s="65"/>
      <c r="CB320" s="65"/>
      <c r="CC320" s="65"/>
      <c r="CD320" s="65"/>
      <c r="CE320" s="65"/>
      <c r="CF320" s="65"/>
      <c r="CG320" s="65"/>
      <c r="CH320" s="65"/>
      <c r="CI320" s="65"/>
      <c r="CJ320" s="65"/>
      <c r="CK320" s="65"/>
      <c r="CL320" s="65"/>
      <c r="CM320" s="65"/>
      <c r="CN320" s="65"/>
      <c r="CO320" s="65"/>
      <c r="CP320" s="65"/>
      <c r="CQ320" s="65"/>
      <c r="CR320" s="65"/>
      <c r="CS320" s="65"/>
      <c r="CT320" s="65"/>
      <c r="CU320" s="65"/>
      <c r="CV320" s="65"/>
      <c r="CW320" s="65"/>
      <c r="CX320" s="65"/>
      <c r="CY320" s="65"/>
      <c r="CZ320" s="65"/>
      <c r="DA320" s="65"/>
      <c r="DB320" s="65"/>
      <c r="DC320" s="65"/>
      <c r="DD320" s="65"/>
      <c r="DE320" s="65"/>
      <c r="DF320" s="65"/>
      <c r="DG320" s="65"/>
      <c r="DH320" s="65"/>
      <c r="DI320" s="65"/>
      <c r="DJ320" s="65"/>
      <c r="DK320" s="65"/>
      <c r="DL320" s="65"/>
      <c r="DM320" s="65"/>
      <c r="DN320" s="65"/>
      <c r="DO320" s="65"/>
      <c r="DP320" s="65"/>
      <c r="DQ320" s="65"/>
      <c r="DR320" s="65"/>
      <c r="DS320" s="65"/>
      <c r="DT320" s="65"/>
      <c r="DU320" s="65"/>
      <c r="DV320" s="65"/>
      <c r="DW320" s="65"/>
      <c r="DX320" s="65"/>
      <c r="DY320" s="65"/>
      <c r="DZ320" s="65"/>
      <c r="EA320" s="65"/>
      <c r="EB320" s="65"/>
      <c r="EC320" s="65"/>
      <c r="ED320" s="65"/>
      <c r="EE320" s="65"/>
      <c r="EF320" s="65"/>
      <c r="EG320" s="65"/>
      <c r="EH320" s="65"/>
      <c r="EI320" s="65"/>
      <c r="EJ320" s="65"/>
      <c r="EK320" s="65"/>
      <c r="EL320" s="65"/>
      <c r="EM320" s="65"/>
      <c r="EN320" s="65"/>
      <c r="EO320" s="65"/>
      <c r="EP320" s="65"/>
      <c r="EQ320" s="65"/>
      <c r="ER320" s="65"/>
      <c r="ES320" s="65"/>
      <c r="ET320" s="65"/>
      <c r="EU320" s="65"/>
      <c r="EV320" s="65"/>
      <c r="EW320" s="65"/>
      <c r="EX320" s="65"/>
      <c r="EY320" s="65"/>
      <c r="EZ320" s="65"/>
      <c r="FA320" s="65"/>
      <c r="FB320" s="65"/>
      <c r="FC320" s="65"/>
      <c r="FD320" s="65"/>
      <c r="FE320" s="65"/>
      <c r="FF320" s="65"/>
      <c r="FG320" s="65"/>
      <c r="FH320" s="65"/>
      <c r="FI320" s="65"/>
      <c r="FJ320" s="65"/>
      <c r="FK320" s="65"/>
      <c r="FL320" s="65"/>
      <c r="FM320" s="65"/>
      <c r="FN320" s="65"/>
      <c r="FO320" s="65"/>
      <c r="FP320" s="65"/>
      <c r="FQ320" s="65"/>
      <c r="FR320" s="65"/>
      <c r="FS320" s="65"/>
      <c r="FT320" s="65"/>
      <c r="FU320" s="65"/>
      <c r="FV320" s="65"/>
      <c r="FW320" s="65"/>
      <c r="FX320" s="65"/>
      <c r="FY320" s="65"/>
      <c r="FZ320" s="65"/>
      <c r="GA320" s="65"/>
      <c r="GB320" s="65"/>
      <c r="GC320" s="65"/>
    </row>
    <row r="321" spans="1:10" ht="14.25" customHeight="1">
      <c r="A321" s="337"/>
      <c r="B321" s="337"/>
      <c r="C321" s="338"/>
      <c r="D321" s="339" t="s">
        <v>280</v>
      </c>
      <c r="E321" s="339"/>
      <c r="F321" s="340"/>
      <c r="G321" s="340"/>
      <c r="H321" s="340"/>
      <c r="I321" s="340"/>
      <c r="J321" s="341"/>
    </row>
    <row r="322" spans="1:10" ht="14.25" customHeight="1">
      <c r="A322" s="80"/>
      <c r="B322" s="80"/>
      <c r="C322" s="81"/>
      <c r="D322" s="82"/>
      <c r="E322" s="82"/>
      <c r="F322" s="83"/>
      <c r="G322" s="83"/>
      <c r="H322" s="83"/>
      <c r="I322" s="83"/>
      <c r="J322" s="133"/>
    </row>
    <row r="323" spans="1:10" ht="14.25" customHeight="1">
      <c r="A323" s="80"/>
      <c r="B323" s="80"/>
      <c r="C323" s="81"/>
      <c r="D323" s="82"/>
      <c r="E323" s="82"/>
      <c r="F323" s="83"/>
      <c r="G323" s="83"/>
      <c r="H323" s="83"/>
      <c r="I323" s="83"/>
      <c r="J323" s="133"/>
    </row>
    <row r="324" spans="1:21" ht="14.25" customHeight="1">
      <c r="A324" s="80"/>
      <c r="B324" s="80"/>
      <c r="C324" s="81"/>
      <c r="D324" s="82"/>
      <c r="E324" s="82"/>
      <c r="F324" s="83"/>
      <c r="G324" s="83"/>
      <c r="H324" s="83"/>
      <c r="I324" s="83"/>
      <c r="J324" s="133"/>
      <c r="K324" s="61"/>
      <c r="L324" s="61"/>
      <c r="M324" s="61"/>
      <c r="N324" s="61"/>
      <c r="O324" s="61"/>
      <c r="P324" s="61"/>
      <c r="Q324" s="61"/>
      <c r="R324" s="61"/>
      <c r="S324" s="61"/>
      <c r="T324" s="61"/>
      <c r="U324" s="61"/>
    </row>
    <row r="325" spans="1:21" ht="15">
      <c r="A325" s="91" t="s">
        <v>294</v>
      </c>
      <c r="B325" s="72"/>
      <c r="C325" s="217"/>
      <c r="D325" s="173" t="s">
        <v>182</v>
      </c>
      <c r="E325" s="72"/>
      <c r="F325" s="73"/>
      <c r="G325" s="73"/>
      <c r="H325" s="73"/>
      <c r="I325" s="73"/>
      <c r="J325" s="73"/>
      <c r="K325" s="215"/>
      <c r="L325" s="61"/>
      <c r="M325" s="61"/>
      <c r="N325" s="61"/>
      <c r="O325" s="61"/>
      <c r="P325" s="61"/>
      <c r="Q325" s="61"/>
      <c r="R325" s="61"/>
      <c r="S325" s="61"/>
      <c r="T325" s="61"/>
      <c r="U325" s="61"/>
    </row>
    <row r="326" spans="1:21" ht="75">
      <c r="A326" s="74" t="s">
        <v>399</v>
      </c>
      <c r="B326" s="399" t="s">
        <v>31</v>
      </c>
      <c r="C326" s="92">
        <v>87893</v>
      </c>
      <c r="D326" s="93" t="s">
        <v>183</v>
      </c>
      <c r="E326" s="74" t="s">
        <v>66</v>
      </c>
      <c r="F326" s="77"/>
      <c r="G326" s="78"/>
      <c r="H326" s="78"/>
      <c r="I326" s="78"/>
      <c r="J326" s="78">
        <f>SUM(J327:J329)</f>
        <v>662.36</v>
      </c>
      <c r="K326" s="61"/>
      <c r="L326" s="61"/>
      <c r="M326" s="61"/>
      <c r="N326" s="61"/>
      <c r="O326" s="61"/>
      <c r="P326" s="61"/>
      <c r="Q326" s="61"/>
      <c r="R326" s="61"/>
      <c r="S326" s="61"/>
      <c r="T326" s="61"/>
      <c r="U326" s="61"/>
    </row>
    <row r="327" spans="1:21" ht="15">
      <c r="A327" s="79"/>
      <c r="B327" s="80"/>
      <c r="C327" s="81"/>
      <c r="D327" s="82" t="s">
        <v>185</v>
      </c>
      <c r="E327" s="82"/>
      <c r="F327" s="83">
        <v>45</v>
      </c>
      <c r="G327" s="83"/>
      <c r="H327" s="83">
        <v>0.9</v>
      </c>
      <c r="I327" s="83"/>
      <c r="J327" s="133">
        <f>PRODUCT(F327:I327)</f>
        <v>40.5</v>
      </c>
      <c r="K327" s="61"/>
      <c r="L327" s="61"/>
      <c r="M327" s="61"/>
      <c r="N327" s="61"/>
      <c r="O327" s="61"/>
      <c r="P327" s="61"/>
      <c r="Q327" s="61"/>
      <c r="R327" s="61"/>
      <c r="S327" s="61"/>
      <c r="T327" s="61"/>
      <c r="U327" s="61"/>
    </row>
    <row r="328" spans="1:21" ht="15">
      <c r="A328" s="80"/>
      <c r="B328" s="80"/>
      <c r="C328" s="345"/>
      <c r="D328" s="339" t="s">
        <v>414</v>
      </c>
      <c r="E328" s="82"/>
      <c r="F328" s="340">
        <f>J315</f>
        <v>621.86</v>
      </c>
      <c r="G328" s="340"/>
      <c r="H328" s="340"/>
      <c r="I328" s="83">
        <v>1</v>
      </c>
      <c r="J328" s="133">
        <f aca="true" t="shared" si="14" ref="J328">PRODUCT(F328:I328)</f>
        <v>621.86</v>
      </c>
      <c r="K328" s="61"/>
      <c r="L328" s="61"/>
      <c r="M328" s="61"/>
      <c r="N328" s="61"/>
      <c r="O328" s="61"/>
      <c r="P328" s="61"/>
      <c r="Q328" s="61"/>
      <c r="R328" s="61"/>
      <c r="S328" s="61"/>
      <c r="T328" s="61"/>
      <c r="U328" s="61"/>
    </row>
    <row r="329" spans="1:21" ht="15">
      <c r="A329" s="80"/>
      <c r="B329" s="80"/>
      <c r="C329" s="345"/>
      <c r="D329" s="339"/>
      <c r="E329" s="82"/>
      <c r="F329" s="340"/>
      <c r="G329" s="340"/>
      <c r="H329" s="340"/>
      <c r="I329" s="83"/>
      <c r="J329" s="133"/>
      <c r="K329" s="61"/>
      <c r="L329" s="61"/>
      <c r="M329" s="61"/>
      <c r="N329" s="61"/>
      <c r="O329" s="61"/>
      <c r="P329" s="61"/>
      <c r="Q329" s="61"/>
      <c r="R329" s="61"/>
      <c r="S329" s="61"/>
      <c r="T329" s="61"/>
      <c r="U329" s="61"/>
    </row>
    <row r="330" spans="1:21" ht="15">
      <c r="A330" s="80"/>
      <c r="B330" s="80"/>
      <c r="C330" s="345"/>
      <c r="D330" s="339"/>
      <c r="E330" s="82"/>
      <c r="F330" s="340"/>
      <c r="G330" s="340"/>
      <c r="H330" s="340"/>
      <c r="I330" s="83"/>
      <c r="J330" s="133"/>
      <c r="K330" s="61"/>
      <c r="L330" s="61"/>
      <c r="M330" s="61"/>
      <c r="N330" s="61"/>
      <c r="O330" s="61"/>
      <c r="P330" s="61"/>
      <c r="Q330" s="61"/>
      <c r="R330" s="61"/>
      <c r="S330" s="61"/>
      <c r="T330" s="61"/>
      <c r="U330" s="61"/>
    </row>
    <row r="331" spans="1:21" ht="15">
      <c r="A331" s="80"/>
      <c r="B331" s="80"/>
      <c r="C331" s="345"/>
      <c r="D331" s="339"/>
      <c r="E331" s="82"/>
      <c r="F331" s="340"/>
      <c r="G331" s="340"/>
      <c r="H331" s="340"/>
      <c r="I331" s="83"/>
      <c r="J331" s="133"/>
      <c r="K331" s="61"/>
      <c r="L331" s="61"/>
      <c r="M331" s="61"/>
      <c r="N331" s="61"/>
      <c r="O331" s="61"/>
      <c r="P331" s="61"/>
      <c r="Q331" s="61"/>
      <c r="R331" s="61"/>
      <c r="S331" s="61"/>
      <c r="T331" s="61"/>
      <c r="U331" s="61"/>
    </row>
    <row r="332" spans="1:21" ht="15">
      <c r="A332" s="80"/>
      <c r="B332" s="80"/>
      <c r="C332" s="345"/>
      <c r="D332" s="339"/>
      <c r="E332" s="82"/>
      <c r="F332" s="340"/>
      <c r="G332" s="340"/>
      <c r="H332" s="340"/>
      <c r="I332" s="83"/>
      <c r="J332" s="133"/>
      <c r="K332" s="61"/>
      <c r="L332" s="61"/>
      <c r="M332" s="61"/>
      <c r="N332" s="61"/>
      <c r="O332" s="61"/>
      <c r="P332" s="61"/>
      <c r="Q332" s="61"/>
      <c r="R332" s="61"/>
      <c r="S332" s="61"/>
      <c r="T332" s="61"/>
      <c r="U332" s="61"/>
    </row>
    <row r="333" spans="1:21" ht="15">
      <c r="A333" s="219"/>
      <c r="B333" s="94"/>
      <c r="C333" s="92"/>
      <c r="D333" s="93"/>
      <c r="E333" s="74"/>
      <c r="F333" s="220"/>
      <c r="G333" s="221"/>
      <c r="H333" s="221"/>
      <c r="I333" s="78"/>
      <c r="J333" s="78"/>
      <c r="K333" s="61"/>
      <c r="L333" s="61"/>
      <c r="M333" s="61"/>
      <c r="N333" s="61"/>
      <c r="O333" s="61"/>
      <c r="P333" s="61"/>
      <c r="Q333" s="61"/>
      <c r="R333" s="61"/>
      <c r="S333" s="61"/>
      <c r="T333" s="61"/>
      <c r="U333" s="61"/>
    </row>
    <row r="334" spans="1:21" ht="90">
      <c r="A334" s="74" t="s">
        <v>400</v>
      </c>
      <c r="B334" s="399" t="s">
        <v>31</v>
      </c>
      <c r="C334" s="230">
        <v>87530</v>
      </c>
      <c r="D334" s="93" t="str">
        <f>'PLANILHA C DES'!D46</f>
        <v>MASSA ÚNICA, PARA RECEBIMENTO DE PINTURA, EM ARGAMASSA TRAÇO 1:2:8, PREPARO MANUAL, APLICADA MANUALMENTE EM FACES INTERNAS DE PAREDES, ESPESSURA DE 20MM, COM EXECUÇÃO DE TALISCAS. AF_06/2014</v>
      </c>
      <c r="E334" s="74" t="s">
        <v>66</v>
      </c>
      <c r="F334" s="77"/>
      <c r="G334" s="78"/>
      <c r="H334" s="78"/>
      <c r="I334" s="78"/>
      <c r="J334" s="78">
        <f>SUM(J335:J337)</f>
        <v>662.36</v>
      </c>
      <c r="K334" s="61"/>
      <c r="L334" s="61"/>
      <c r="M334" s="61"/>
      <c r="N334" s="61"/>
      <c r="O334" s="61"/>
      <c r="P334" s="61"/>
      <c r="Q334" s="61"/>
      <c r="R334" s="61"/>
      <c r="S334" s="61"/>
      <c r="T334" s="61"/>
      <c r="U334" s="61"/>
    </row>
    <row r="335" spans="1:21" ht="15">
      <c r="A335" s="79"/>
      <c r="B335" s="80"/>
      <c r="C335" s="81"/>
      <c r="D335" s="82" t="s">
        <v>185</v>
      </c>
      <c r="E335" s="82"/>
      <c r="F335" s="83">
        <v>45</v>
      </c>
      <c r="G335" s="83"/>
      <c r="H335" s="83">
        <v>0.9</v>
      </c>
      <c r="I335" s="83"/>
      <c r="J335" s="133">
        <f>PRODUCT(F335:I335)</f>
        <v>40.5</v>
      </c>
      <c r="K335" s="61"/>
      <c r="L335" s="61"/>
      <c r="M335" s="61"/>
      <c r="N335" s="61"/>
      <c r="O335" s="61"/>
      <c r="P335" s="61"/>
      <c r="Q335" s="61"/>
      <c r="R335" s="61"/>
      <c r="S335" s="61"/>
      <c r="T335" s="61"/>
      <c r="U335" s="61"/>
    </row>
    <row r="336" spans="1:21" ht="15">
      <c r="A336" s="80"/>
      <c r="B336" s="80"/>
      <c r="C336" s="345"/>
      <c r="D336" s="339" t="s">
        <v>414</v>
      </c>
      <c r="E336" s="82"/>
      <c r="F336" s="340">
        <f>J315</f>
        <v>621.86</v>
      </c>
      <c r="G336" s="340"/>
      <c r="H336" s="340"/>
      <c r="I336" s="83">
        <v>1</v>
      </c>
      <c r="J336" s="133">
        <f aca="true" t="shared" si="15" ref="J336">PRODUCT(F336:I336)</f>
        <v>621.86</v>
      </c>
      <c r="K336" s="61"/>
      <c r="L336" s="61"/>
      <c r="M336" s="61"/>
      <c r="N336" s="61"/>
      <c r="O336" s="61"/>
      <c r="P336" s="61"/>
      <c r="Q336" s="61"/>
      <c r="R336" s="61"/>
      <c r="S336" s="61"/>
      <c r="T336" s="61"/>
      <c r="U336" s="61"/>
    </row>
    <row r="337" spans="1:185" ht="15">
      <c r="A337" s="74"/>
      <c r="B337" s="88"/>
      <c r="C337" s="75"/>
      <c r="D337" s="210"/>
      <c r="E337" s="211"/>
      <c r="F337" s="340"/>
      <c r="G337" s="340"/>
      <c r="H337" s="340"/>
      <c r="I337" s="83"/>
      <c r="J337" s="133"/>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c r="FD337" s="61"/>
      <c r="FE337" s="61"/>
      <c r="FF337" s="61"/>
      <c r="FG337" s="61"/>
      <c r="FH337" s="61"/>
      <c r="FI337" s="61"/>
      <c r="FJ337" s="61"/>
      <c r="FK337" s="61"/>
      <c r="FL337" s="61"/>
      <c r="FM337" s="61"/>
      <c r="FN337" s="61"/>
      <c r="FO337" s="61"/>
      <c r="FP337" s="61"/>
      <c r="FQ337" s="61"/>
      <c r="FR337" s="61"/>
      <c r="FS337" s="61"/>
      <c r="FT337" s="61"/>
      <c r="FU337" s="61"/>
      <c r="FV337" s="61"/>
      <c r="FW337" s="61"/>
      <c r="FX337" s="61"/>
      <c r="FY337" s="61"/>
      <c r="FZ337" s="61"/>
      <c r="GA337" s="61"/>
      <c r="GB337" s="61"/>
      <c r="GC337" s="61"/>
    </row>
    <row r="338" spans="1:185" ht="15">
      <c r="A338" s="74"/>
      <c r="B338" s="88"/>
      <c r="C338" s="75"/>
      <c r="D338" s="210"/>
      <c r="E338" s="211"/>
      <c r="F338" s="340"/>
      <c r="G338" s="340"/>
      <c r="H338" s="340"/>
      <c r="I338" s="83"/>
      <c r="J338" s="133"/>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c r="FD338" s="61"/>
      <c r="FE338" s="61"/>
      <c r="FF338" s="61"/>
      <c r="FG338" s="61"/>
      <c r="FH338" s="61"/>
      <c r="FI338" s="61"/>
      <c r="FJ338" s="61"/>
      <c r="FK338" s="61"/>
      <c r="FL338" s="61"/>
      <c r="FM338" s="61"/>
      <c r="FN338" s="61"/>
      <c r="FO338" s="61"/>
      <c r="FP338" s="61"/>
      <c r="FQ338" s="61"/>
      <c r="FR338" s="61"/>
      <c r="FS338" s="61"/>
      <c r="FT338" s="61"/>
      <c r="FU338" s="61"/>
      <c r="FV338" s="61"/>
      <c r="FW338" s="61"/>
      <c r="FX338" s="61"/>
      <c r="FY338" s="61"/>
      <c r="FZ338" s="61"/>
      <c r="GA338" s="61"/>
      <c r="GB338" s="61"/>
      <c r="GC338" s="61"/>
    </row>
    <row r="339" spans="1:21" ht="150">
      <c r="A339" s="74" t="s">
        <v>401</v>
      </c>
      <c r="B339" s="399" t="s">
        <v>345</v>
      </c>
      <c r="C339" s="230" t="s">
        <v>346</v>
      </c>
      <c r="D339" s="93" t="s">
        <v>344</v>
      </c>
      <c r="E339" s="74" t="s">
        <v>35</v>
      </c>
      <c r="F339" s="77"/>
      <c r="G339" s="78"/>
      <c r="H339" s="78"/>
      <c r="I339" s="78"/>
      <c r="J339" s="78">
        <f>J340</f>
        <v>26.04</v>
      </c>
      <c r="K339" s="61"/>
      <c r="L339" s="61"/>
      <c r="M339" s="61"/>
      <c r="N339" s="61"/>
      <c r="O339" s="61"/>
      <c r="P339" s="61"/>
      <c r="Q339" s="61"/>
      <c r="R339" s="61"/>
      <c r="S339" s="61"/>
      <c r="T339" s="61"/>
      <c r="U339" s="61"/>
    </row>
    <row r="340" spans="1:21" s="357" customFormat="1" ht="15">
      <c r="A340" s="79"/>
      <c r="B340" s="80"/>
      <c r="C340" s="81"/>
      <c r="D340" s="82" t="s">
        <v>347</v>
      </c>
      <c r="E340" s="82"/>
      <c r="F340" s="133">
        <v>8.4</v>
      </c>
      <c r="G340" s="133">
        <v>1.55</v>
      </c>
      <c r="H340" s="133"/>
      <c r="I340" s="133">
        <v>2</v>
      </c>
      <c r="J340" s="133">
        <f>PRODUCT(F340:I340)</f>
        <v>26.04</v>
      </c>
      <c r="K340" s="356"/>
      <c r="L340" s="356"/>
      <c r="M340" s="356"/>
      <c r="N340" s="356"/>
      <c r="O340" s="356"/>
      <c r="P340" s="356"/>
      <c r="Q340" s="356"/>
      <c r="R340" s="356"/>
      <c r="S340" s="356"/>
      <c r="T340" s="356"/>
      <c r="U340" s="356"/>
    </row>
    <row r="341" spans="1:185" ht="15">
      <c r="A341" s="74"/>
      <c r="B341" s="88"/>
      <c r="C341" s="75"/>
      <c r="D341" s="210"/>
      <c r="E341" s="211"/>
      <c r="F341" s="340"/>
      <c r="G341" s="340"/>
      <c r="H341" s="340"/>
      <c r="I341" s="83"/>
      <c r="J341" s="133"/>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c r="FD341" s="61"/>
      <c r="FE341" s="61"/>
      <c r="FF341" s="61"/>
      <c r="FG341" s="61"/>
      <c r="FH341" s="61"/>
      <c r="FI341" s="61"/>
      <c r="FJ341" s="61"/>
      <c r="FK341" s="61"/>
      <c r="FL341" s="61"/>
      <c r="FM341" s="61"/>
      <c r="FN341" s="61"/>
      <c r="FO341" s="61"/>
      <c r="FP341" s="61"/>
      <c r="FQ341" s="61"/>
      <c r="FR341" s="61"/>
      <c r="FS341" s="61"/>
      <c r="FT341" s="61"/>
      <c r="FU341" s="61"/>
      <c r="FV341" s="61"/>
      <c r="FW341" s="61"/>
      <c r="FX341" s="61"/>
      <c r="FY341" s="61"/>
      <c r="FZ341" s="61"/>
      <c r="GA341" s="61"/>
      <c r="GB341" s="61"/>
      <c r="GC341" s="61"/>
    </row>
    <row r="342" spans="1:185" ht="15">
      <c r="A342" s="74"/>
      <c r="B342" s="88"/>
      <c r="C342" s="75"/>
      <c r="D342" s="210"/>
      <c r="E342" s="211"/>
      <c r="F342" s="340"/>
      <c r="G342" s="340"/>
      <c r="H342" s="340"/>
      <c r="I342" s="83"/>
      <c r="J342" s="133"/>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c r="FD342" s="61"/>
      <c r="FE342" s="61"/>
      <c r="FF342" s="61"/>
      <c r="FG342" s="61"/>
      <c r="FH342" s="61"/>
      <c r="FI342" s="61"/>
      <c r="FJ342" s="61"/>
      <c r="FK342" s="61"/>
      <c r="FL342" s="61"/>
      <c r="FM342" s="61"/>
      <c r="FN342" s="61"/>
      <c r="FO342" s="61"/>
      <c r="FP342" s="61"/>
      <c r="FQ342" s="61"/>
      <c r="FR342" s="61"/>
      <c r="FS342" s="61"/>
      <c r="FT342" s="61"/>
      <c r="FU342" s="61"/>
      <c r="FV342" s="61"/>
      <c r="FW342" s="61"/>
      <c r="FX342" s="61"/>
      <c r="FY342" s="61"/>
      <c r="FZ342" s="61"/>
      <c r="GA342" s="61"/>
      <c r="GB342" s="61"/>
      <c r="GC342" s="61"/>
    </row>
    <row r="343" spans="1:185" ht="15">
      <c r="A343" s="74"/>
      <c r="B343" s="88"/>
      <c r="C343" s="75"/>
      <c r="D343" s="210"/>
      <c r="E343" s="211"/>
      <c r="F343" s="340"/>
      <c r="G343" s="340"/>
      <c r="H343" s="340"/>
      <c r="I343" s="83"/>
      <c r="J343" s="133"/>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c r="FD343" s="61"/>
      <c r="FE343" s="61"/>
      <c r="FF343" s="61"/>
      <c r="FG343" s="61"/>
      <c r="FH343" s="61"/>
      <c r="FI343" s="61"/>
      <c r="FJ343" s="61"/>
      <c r="FK343" s="61"/>
      <c r="FL343" s="61"/>
      <c r="FM343" s="61"/>
      <c r="FN343" s="61"/>
      <c r="FO343" s="61"/>
      <c r="FP343" s="61"/>
      <c r="FQ343" s="61"/>
      <c r="FR343" s="61"/>
      <c r="FS343" s="61"/>
      <c r="FT343" s="61"/>
      <c r="FU343" s="61"/>
      <c r="FV343" s="61"/>
      <c r="FW343" s="61"/>
      <c r="FX343" s="61"/>
      <c r="FY343" s="61"/>
      <c r="FZ343" s="61"/>
      <c r="GA343" s="61"/>
      <c r="GB343" s="61"/>
      <c r="GC343" s="61"/>
    </row>
    <row r="344" spans="1:185" ht="15">
      <c r="A344" s="74"/>
      <c r="B344" s="88"/>
      <c r="C344" s="75"/>
      <c r="D344" s="210"/>
      <c r="E344" s="211"/>
      <c r="F344" s="340"/>
      <c r="G344" s="340"/>
      <c r="H344" s="340"/>
      <c r="I344" s="83"/>
      <c r="J344" s="133"/>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c r="FD344" s="61"/>
      <c r="FE344" s="61"/>
      <c r="FF344" s="61"/>
      <c r="FG344" s="61"/>
      <c r="FH344" s="61"/>
      <c r="FI344" s="61"/>
      <c r="FJ344" s="61"/>
      <c r="FK344" s="61"/>
      <c r="FL344" s="61"/>
      <c r="FM344" s="61"/>
      <c r="FN344" s="61"/>
      <c r="FO344" s="61"/>
      <c r="FP344" s="61"/>
      <c r="FQ344" s="61"/>
      <c r="FR344" s="61"/>
      <c r="FS344" s="61"/>
      <c r="FT344" s="61"/>
      <c r="FU344" s="61"/>
      <c r="FV344" s="61"/>
      <c r="FW344" s="61"/>
      <c r="FX344" s="61"/>
      <c r="FY344" s="61"/>
      <c r="FZ344" s="61"/>
      <c r="GA344" s="61"/>
      <c r="GB344" s="61"/>
      <c r="GC344" s="61"/>
    </row>
    <row r="345" spans="1:185" ht="15">
      <c r="A345" s="74"/>
      <c r="B345" s="88"/>
      <c r="C345" s="75"/>
      <c r="D345" s="210"/>
      <c r="E345" s="211"/>
      <c r="F345" s="208"/>
      <c r="G345" s="95"/>
      <c r="H345" s="95"/>
      <c r="I345" s="209"/>
      <c r="J345" s="209"/>
      <c r="K345" s="136"/>
      <c r="L345" s="136"/>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c r="FD345" s="61"/>
      <c r="FE345" s="61"/>
      <c r="FF345" s="61"/>
      <c r="FG345" s="61"/>
      <c r="FH345" s="61"/>
      <c r="FI345" s="61"/>
      <c r="FJ345" s="61"/>
      <c r="FK345" s="61"/>
      <c r="FL345" s="61"/>
      <c r="FM345" s="61"/>
      <c r="FN345" s="61"/>
      <c r="FO345" s="61"/>
      <c r="FP345" s="61"/>
      <c r="FQ345" s="61"/>
      <c r="FR345" s="61"/>
      <c r="FS345" s="61"/>
      <c r="FT345" s="61"/>
      <c r="FU345" s="61"/>
      <c r="FV345" s="61"/>
      <c r="FW345" s="61"/>
      <c r="FX345" s="61"/>
      <c r="FY345" s="61"/>
      <c r="FZ345" s="61"/>
      <c r="GA345" s="61"/>
      <c r="GB345" s="61"/>
      <c r="GC345" s="61"/>
    </row>
    <row r="346" spans="1:21" ht="15">
      <c r="A346" s="91" t="s">
        <v>350</v>
      </c>
      <c r="B346" s="72"/>
      <c r="C346" s="217"/>
      <c r="D346" s="173" t="s">
        <v>320</v>
      </c>
      <c r="E346" s="72"/>
      <c r="F346" s="73"/>
      <c r="G346" s="73"/>
      <c r="H346" s="73"/>
      <c r="I346" s="73"/>
      <c r="J346" s="73"/>
      <c r="K346" s="215"/>
      <c r="L346" s="61"/>
      <c r="M346" s="61"/>
      <c r="N346" s="61"/>
      <c r="O346" s="61"/>
      <c r="P346" s="61"/>
      <c r="Q346" s="61"/>
      <c r="R346" s="61"/>
      <c r="S346" s="61"/>
      <c r="T346" s="61"/>
      <c r="U346" s="61"/>
    </row>
    <row r="347" spans="1:21" ht="30">
      <c r="A347" s="74" t="s">
        <v>402</v>
      </c>
      <c r="B347" s="399" t="s">
        <v>41</v>
      </c>
      <c r="C347" s="230" t="s">
        <v>319</v>
      </c>
      <c r="D347" s="93" t="s">
        <v>318</v>
      </c>
      <c r="E347" s="74" t="s">
        <v>26</v>
      </c>
      <c r="F347" s="77"/>
      <c r="G347" s="78"/>
      <c r="H347" s="78"/>
      <c r="I347" s="78"/>
      <c r="J347" s="78">
        <f>J348</f>
        <v>15</v>
      </c>
      <c r="K347" s="61"/>
      <c r="L347" s="61"/>
      <c r="M347" s="61"/>
      <c r="N347" s="61"/>
      <c r="O347" s="61"/>
      <c r="P347" s="61"/>
      <c r="Q347" s="61"/>
      <c r="R347" s="61"/>
      <c r="S347" s="61"/>
      <c r="T347" s="61"/>
      <c r="U347" s="61"/>
    </row>
    <row r="348" spans="1:21" ht="15">
      <c r="A348" s="79"/>
      <c r="B348" s="80"/>
      <c r="C348" s="81"/>
      <c r="D348" s="82" t="s">
        <v>325</v>
      </c>
      <c r="E348" s="82"/>
      <c r="F348" s="83">
        <v>1</v>
      </c>
      <c r="G348" s="83"/>
      <c r="H348" s="83"/>
      <c r="I348" s="83">
        <v>15</v>
      </c>
      <c r="J348" s="133">
        <f>PRODUCT(F348:I348)</f>
        <v>15</v>
      </c>
      <c r="K348" s="61"/>
      <c r="L348" s="61"/>
      <c r="M348" s="61"/>
      <c r="N348" s="61"/>
      <c r="O348" s="61"/>
      <c r="P348" s="61"/>
      <c r="Q348" s="61"/>
      <c r="R348" s="61"/>
      <c r="S348" s="61"/>
      <c r="T348" s="61"/>
      <c r="U348" s="61"/>
    </row>
    <row r="349" spans="1:21" ht="15">
      <c r="A349" s="74"/>
      <c r="B349" s="399"/>
      <c r="C349" s="230"/>
      <c r="D349" s="93"/>
      <c r="E349" s="74"/>
      <c r="F349" s="77"/>
      <c r="G349" s="78"/>
      <c r="H349" s="78"/>
      <c r="I349" s="78"/>
      <c r="J349" s="78"/>
      <c r="K349" s="61"/>
      <c r="L349" s="61"/>
      <c r="M349" s="61"/>
      <c r="N349" s="61"/>
      <c r="O349" s="61"/>
      <c r="P349" s="61"/>
      <c r="Q349" s="61"/>
      <c r="R349" s="61"/>
      <c r="S349" s="61"/>
      <c r="T349" s="61"/>
      <c r="U349" s="61"/>
    </row>
    <row r="350" spans="1:21" ht="30">
      <c r="A350" s="74" t="s">
        <v>403</v>
      </c>
      <c r="B350" s="399" t="s">
        <v>41</v>
      </c>
      <c r="C350" s="230" t="s">
        <v>317</v>
      </c>
      <c r="D350" s="93" t="s">
        <v>316</v>
      </c>
      <c r="E350" s="74" t="s">
        <v>26</v>
      </c>
      <c r="F350" s="77"/>
      <c r="G350" s="78"/>
      <c r="H350" s="78"/>
      <c r="I350" s="78"/>
      <c r="J350" s="78">
        <f>J351</f>
        <v>12</v>
      </c>
      <c r="K350" s="61"/>
      <c r="L350" s="61"/>
      <c r="M350" s="61"/>
      <c r="N350" s="61"/>
      <c r="O350" s="61"/>
      <c r="P350" s="61"/>
      <c r="Q350" s="61"/>
      <c r="R350" s="61"/>
      <c r="S350" s="61"/>
      <c r="T350" s="61"/>
      <c r="U350" s="61"/>
    </row>
    <row r="351" spans="1:21" ht="15">
      <c r="A351" s="79"/>
      <c r="B351" s="80"/>
      <c r="C351" s="81"/>
      <c r="D351" s="82" t="s">
        <v>326</v>
      </c>
      <c r="E351" s="82"/>
      <c r="F351" s="83">
        <v>1</v>
      </c>
      <c r="G351" s="83"/>
      <c r="H351" s="83"/>
      <c r="I351" s="83">
        <v>12</v>
      </c>
      <c r="J351" s="133">
        <f>PRODUCT(F351:I351)</f>
        <v>12</v>
      </c>
      <c r="K351" s="61"/>
      <c r="L351" s="61"/>
      <c r="M351" s="61"/>
      <c r="N351" s="61"/>
      <c r="O351" s="61"/>
      <c r="P351" s="61"/>
      <c r="Q351" s="61"/>
      <c r="R351" s="61"/>
      <c r="S351" s="61"/>
      <c r="T351" s="61"/>
      <c r="U351" s="61"/>
    </row>
    <row r="352" spans="1:21" ht="15">
      <c r="A352" s="74"/>
      <c r="B352" s="399"/>
      <c r="C352" s="230"/>
      <c r="D352" s="93"/>
      <c r="E352" s="74"/>
      <c r="F352" s="77"/>
      <c r="G352" s="78"/>
      <c r="H352" s="78"/>
      <c r="I352" s="78"/>
      <c r="J352" s="78"/>
      <c r="K352" s="61"/>
      <c r="L352" s="61"/>
      <c r="M352" s="61"/>
      <c r="N352" s="61"/>
      <c r="O352" s="61"/>
      <c r="P352" s="61"/>
      <c r="Q352" s="61"/>
      <c r="R352" s="61"/>
      <c r="S352" s="61"/>
      <c r="T352" s="61"/>
      <c r="U352" s="61"/>
    </row>
    <row r="353" spans="1:21" ht="15">
      <c r="A353" s="74"/>
      <c r="B353" s="399"/>
      <c r="C353" s="230"/>
      <c r="D353" s="93"/>
      <c r="E353" s="74"/>
      <c r="F353" s="77"/>
      <c r="G353" s="78"/>
      <c r="H353" s="78"/>
      <c r="I353" s="78"/>
      <c r="J353" s="78"/>
      <c r="K353" s="61"/>
      <c r="L353" s="61"/>
      <c r="M353" s="61"/>
      <c r="N353" s="61"/>
      <c r="O353" s="61"/>
      <c r="P353" s="61"/>
      <c r="Q353" s="61"/>
      <c r="R353" s="61"/>
      <c r="S353" s="61"/>
      <c r="T353" s="61"/>
      <c r="U353" s="61"/>
    </row>
    <row r="354" spans="1:21" ht="30">
      <c r="A354" s="74" t="s">
        <v>404</v>
      </c>
      <c r="B354" s="399" t="s">
        <v>41</v>
      </c>
      <c r="C354" s="230" t="s">
        <v>296</v>
      </c>
      <c r="D354" s="93" t="s">
        <v>295</v>
      </c>
      <c r="E354" s="74" t="s">
        <v>26</v>
      </c>
      <c r="F354" s="77"/>
      <c r="G354" s="78"/>
      <c r="H354" s="78"/>
      <c r="I354" s="78"/>
      <c r="J354" s="78">
        <f>SUM(J355:J356)</f>
        <v>8</v>
      </c>
      <c r="K354" s="61"/>
      <c r="L354" s="61"/>
      <c r="M354" s="61"/>
      <c r="N354" s="61"/>
      <c r="O354" s="61"/>
      <c r="P354" s="61"/>
      <c r="Q354" s="61"/>
      <c r="R354" s="61"/>
      <c r="S354" s="61"/>
      <c r="T354" s="61"/>
      <c r="U354" s="61"/>
    </row>
    <row r="355" spans="1:21" ht="15">
      <c r="A355" s="79"/>
      <c r="B355" s="80"/>
      <c r="C355" s="81"/>
      <c r="D355" s="82" t="s">
        <v>327</v>
      </c>
      <c r="E355" s="82"/>
      <c r="F355" s="83">
        <v>1</v>
      </c>
      <c r="G355" s="83"/>
      <c r="H355" s="83"/>
      <c r="I355" s="83">
        <v>6</v>
      </c>
      <c r="J355" s="133">
        <f>PRODUCT(F355:I355)</f>
        <v>6</v>
      </c>
      <c r="K355" s="61"/>
      <c r="L355" s="61"/>
      <c r="M355" s="61"/>
      <c r="N355" s="61"/>
      <c r="O355" s="61"/>
      <c r="P355" s="61"/>
      <c r="Q355" s="61"/>
      <c r="R355" s="61"/>
      <c r="S355" s="61"/>
      <c r="T355" s="61"/>
      <c r="U355" s="61"/>
    </row>
    <row r="356" spans="1:21" ht="15">
      <c r="A356" s="79"/>
      <c r="B356" s="80"/>
      <c r="C356" s="81"/>
      <c r="D356" s="82" t="s">
        <v>328</v>
      </c>
      <c r="E356" s="82"/>
      <c r="F356" s="83">
        <v>1</v>
      </c>
      <c r="G356" s="83"/>
      <c r="H356" s="83"/>
      <c r="I356" s="83">
        <v>2</v>
      </c>
      <c r="J356" s="133">
        <f>PRODUCT(F356:I356)</f>
        <v>2</v>
      </c>
      <c r="K356" s="61"/>
      <c r="L356" s="61"/>
      <c r="M356" s="61"/>
      <c r="N356" s="61"/>
      <c r="O356" s="61"/>
      <c r="P356" s="61"/>
      <c r="Q356" s="61"/>
      <c r="R356" s="61"/>
      <c r="S356" s="61"/>
      <c r="T356" s="61"/>
      <c r="U356" s="61"/>
    </row>
    <row r="357" spans="1:21" ht="15">
      <c r="A357" s="74"/>
      <c r="B357" s="399"/>
      <c r="C357" s="230"/>
      <c r="D357" s="93"/>
      <c r="E357" s="74"/>
      <c r="F357" s="77"/>
      <c r="G357" s="78"/>
      <c r="H357" s="78"/>
      <c r="I357" s="78"/>
      <c r="J357" s="78"/>
      <c r="K357" s="61"/>
      <c r="L357" s="61"/>
      <c r="M357" s="61"/>
      <c r="N357" s="61"/>
      <c r="O357" s="61"/>
      <c r="P357" s="61"/>
      <c r="Q357" s="61"/>
      <c r="R357" s="61"/>
      <c r="S357" s="61"/>
      <c r="T357" s="61"/>
      <c r="U357" s="61"/>
    </row>
    <row r="358" spans="1:21" ht="15">
      <c r="A358" s="74"/>
      <c r="B358" s="399"/>
      <c r="C358" s="230"/>
      <c r="D358" s="93"/>
      <c r="E358" s="74"/>
      <c r="F358" s="77"/>
      <c r="G358" s="78"/>
      <c r="H358" s="78"/>
      <c r="I358" s="78"/>
      <c r="J358" s="78"/>
      <c r="K358" s="61"/>
      <c r="L358" s="61"/>
      <c r="M358" s="61"/>
      <c r="N358" s="61"/>
      <c r="O358" s="61"/>
      <c r="P358" s="61"/>
      <c r="Q358" s="61"/>
      <c r="R358" s="61"/>
      <c r="S358" s="61"/>
      <c r="T358" s="61"/>
      <c r="U358" s="61"/>
    </row>
    <row r="359" spans="1:21" ht="15">
      <c r="A359" s="74"/>
      <c r="B359" s="399"/>
      <c r="C359" s="230"/>
      <c r="D359" s="93"/>
      <c r="E359" s="74"/>
      <c r="F359" s="77"/>
      <c r="G359" s="78"/>
      <c r="H359" s="78"/>
      <c r="I359" s="78"/>
      <c r="J359" s="78"/>
      <c r="K359" s="61"/>
      <c r="L359" s="61"/>
      <c r="M359" s="61"/>
      <c r="N359" s="61"/>
      <c r="O359" s="61"/>
      <c r="P359" s="61"/>
      <c r="Q359" s="61"/>
      <c r="R359" s="61"/>
      <c r="S359" s="61"/>
      <c r="T359" s="61"/>
      <c r="U359" s="61"/>
    </row>
    <row r="360" spans="1:21" ht="30">
      <c r="A360" s="74" t="s">
        <v>405</v>
      </c>
      <c r="B360" s="399" t="s">
        <v>41</v>
      </c>
      <c r="C360" s="230" t="s">
        <v>298</v>
      </c>
      <c r="D360" s="93" t="s">
        <v>297</v>
      </c>
      <c r="E360" s="74" t="s">
        <v>26</v>
      </c>
      <c r="F360" s="77"/>
      <c r="G360" s="78"/>
      <c r="H360" s="78"/>
      <c r="I360" s="78"/>
      <c r="J360" s="78">
        <f>SUM(J361:J372)</f>
        <v>32</v>
      </c>
      <c r="K360" s="61"/>
      <c r="L360" s="61"/>
      <c r="M360" s="61"/>
      <c r="N360" s="61"/>
      <c r="O360" s="61"/>
      <c r="P360" s="61"/>
      <c r="Q360" s="61"/>
      <c r="R360" s="61"/>
      <c r="S360" s="61"/>
      <c r="T360" s="61"/>
      <c r="U360" s="61"/>
    </row>
    <row r="361" spans="1:21" ht="15">
      <c r="A361" s="79"/>
      <c r="B361" s="80"/>
      <c r="C361" s="81"/>
      <c r="D361" s="82" t="s">
        <v>329</v>
      </c>
      <c r="E361" s="82"/>
      <c r="F361" s="83">
        <v>1</v>
      </c>
      <c r="G361" s="83"/>
      <c r="H361" s="83"/>
      <c r="I361" s="83">
        <v>1</v>
      </c>
      <c r="J361" s="133">
        <f>PRODUCT(F361:I361)</f>
        <v>1</v>
      </c>
      <c r="K361" s="61"/>
      <c r="L361" s="61"/>
      <c r="M361" s="61"/>
      <c r="N361" s="61"/>
      <c r="O361" s="61"/>
      <c r="P361" s="61"/>
      <c r="Q361" s="61"/>
      <c r="R361" s="61"/>
      <c r="S361" s="61"/>
      <c r="T361" s="61"/>
      <c r="U361" s="61"/>
    </row>
    <row r="362" spans="1:21" ht="15">
      <c r="A362" s="79"/>
      <c r="B362" s="80"/>
      <c r="C362" s="81"/>
      <c r="D362" s="82" t="s">
        <v>330</v>
      </c>
      <c r="E362" s="82"/>
      <c r="F362" s="83">
        <v>1</v>
      </c>
      <c r="G362" s="83"/>
      <c r="H362" s="83"/>
      <c r="I362" s="83">
        <v>2</v>
      </c>
      <c r="J362" s="133">
        <f aca="true" t="shared" si="16" ref="J362:J372">PRODUCT(F362:I362)</f>
        <v>2</v>
      </c>
      <c r="K362" s="61"/>
      <c r="L362" s="61"/>
      <c r="M362" s="61"/>
      <c r="N362" s="61"/>
      <c r="O362" s="61"/>
      <c r="P362" s="61"/>
      <c r="Q362" s="61"/>
      <c r="R362" s="61"/>
      <c r="S362" s="61"/>
      <c r="T362" s="61"/>
      <c r="U362" s="61"/>
    </row>
    <row r="363" spans="1:21" ht="15">
      <c r="A363" s="79"/>
      <c r="B363" s="80"/>
      <c r="C363" s="81"/>
      <c r="D363" s="82" t="s">
        <v>331</v>
      </c>
      <c r="E363" s="82"/>
      <c r="F363" s="83">
        <v>1</v>
      </c>
      <c r="G363" s="83"/>
      <c r="H363" s="83"/>
      <c r="I363" s="83">
        <v>2</v>
      </c>
      <c r="J363" s="133">
        <f t="shared" si="16"/>
        <v>2</v>
      </c>
      <c r="K363" s="61"/>
      <c r="L363" s="61"/>
      <c r="M363" s="61"/>
      <c r="N363" s="61"/>
      <c r="O363" s="61"/>
      <c r="P363" s="61"/>
      <c r="Q363" s="61"/>
      <c r="R363" s="61"/>
      <c r="S363" s="61"/>
      <c r="T363" s="61"/>
      <c r="U363" s="61"/>
    </row>
    <row r="364" spans="1:21" ht="15">
      <c r="A364" s="79"/>
      <c r="B364" s="80"/>
      <c r="C364" s="81"/>
      <c r="D364" s="82" t="s">
        <v>332</v>
      </c>
      <c r="E364" s="82"/>
      <c r="F364" s="83">
        <v>1</v>
      </c>
      <c r="G364" s="83"/>
      <c r="H364" s="83"/>
      <c r="I364" s="83">
        <v>1</v>
      </c>
      <c r="J364" s="133">
        <f t="shared" si="16"/>
        <v>1</v>
      </c>
      <c r="K364" s="61"/>
      <c r="L364" s="61"/>
      <c r="M364" s="61"/>
      <c r="N364" s="61"/>
      <c r="O364" s="61"/>
      <c r="P364" s="61"/>
      <c r="Q364" s="61"/>
      <c r="R364" s="61"/>
      <c r="S364" s="61"/>
      <c r="T364" s="61"/>
      <c r="U364" s="61"/>
    </row>
    <row r="365" spans="1:21" ht="15">
      <c r="A365" s="79"/>
      <c r="B365" s="80"/>
      <c r="C365" s="81"/>
      <c r="D365" s="82" t="s">
        <v>333</v>
      </c>
      <c r="E365" s="82"/>
      <c r="F365" s="83">
        <v>1</v>
      </c>
      <c r="G365" s="83"/>
      <c r="H365" s="83"/>
      <c r="I365" s="83">
        <v>1</v>
      </c>
      <c r="J365" s="133">
        <f t="shared" si="16"/>
        <v>1</v>
      </c>
      <c r="K365" s="61"/>
      <c r="L365" s="61"/>
      <c r="M365" s="61"/>
      <c r="N365" s="61"/>
      <c r="O365" s="61"/>
      <c r="P365" s="61"/>
      <c r="Q365" s="61"/>
      <c r="R365" s="61"/>
      <c r="S365" s="61"/>
      <c r="T365" s="61"/>
      <c r="U365" s="61"/>
    </row>
    <row r="366" spans="1:21" ht="15">
      <c r="A366" s="79"/>
      <c r="B366" s="80"/>
      <c r="C366" s="81"/>
      <c r="D366" s="82" t="s">
        <v>334</v>
      </c>
      <c r="E366" s="82"/>
      <c r="F366" s="83">
        <v>1</v>
      </c>
      <c r="G366" s="83"/>
      <c r="H366" s="83"/>
      <c r="I366" s="83">
        <v>2</v>
      </c>
      <c r="J366" s="133">
        <f t="shared" si="16"/>
        <v>2</v>
      </c>
      <c r="K366" s="61"/>
      <c r="L366" s="61"/>
      <c r="M366" s="61"/>
      <c r="N366" s="61"/>
      <c r="O366" s="61"/>
      <c r="P366" s="61"/>
      <c r="Q366" s="61"/>
      <c r="R366" s="61"/>
      <c r="S366" s="61"/>
      <c r="T366" s="61"/>
      <c r="U366" s="61"/>
    </row>
    <row r="367" spans="1:21" ht="15">
      <c r="A367" s="79"/>
      <c r="B367" s="80"/>
      <c r="C367" s="81"/>
      <c r="D367" s="82" t="s">
        <v>335</v>
      </c>
      <c r="E367" s="82"/>
      <c r="F367" s="83">
        <v>1</v>
      </c>
      <c r="G367" s="83"/>
      <c r="H367" s="83"/>
      <c r="I367" s="83">
        <v>2</v>
      </c>
      <c r="J367" s="133">
        <f t="shared" si="16"/>
        <v>2</v>
      </c>
      <c r="K367" s="61"/>
      <c r="L367" s="61"/>
      <c r="M367" s="61"/>
      <c r="N367" s="61"/>
      <c r="O367" s="61"/>
      <c r="P367" s="61"/>
      <c r="Q367" s="61"/>
      <c r="R367" s="61"/>
      <c r="S367" s="61"/>
      <c r="T367" s="61"/>
      <c r="U367" s="61"/>
    </row>
    <row r="368" spans="1:21" ht="15">
      <c r="A368" s="79"/>
      <c r="B368" s="80"/>
      <c r="C368" s="81"/>
      <c r="D368" s="82" t="s">
        <v>336</v>
      </c>
      <c r="E368" s="82"/>
      <c r="F368" s="83">
        <v>1</v>
      </c>
      <c r="G368" s="83"/>
      <c r="H368" s="83"/>
      <c r="I368" s="83">
        <v>1</v>
      </c>
      <c r="J368" s="133">
        <f t="shared" si="16"/>
        <v>1</v>
      </c>
      <c r="K368" s="61"/>
      <c r="L368" s="61"/>
      <c r="M368" s="61"/>
      <c r="N368" s="61"/>
      <c r="O368" s="61"/>
      <c r="P368" s="61"/>
      <c r="Q368" s="61"/>
      <c r="R368" s="61"/>
      <c r="S368" s="61"/>
      <c r="T368" s="61"/>
      <c r="U368" s="61"/>
    </row>
    <row r="369" spans="1:21" ht="15">
      <c r="A369" s="79"/>
      <c r="B369" s="80"/>
      <c r="C369" s="81"/>
      <c r="D369" s="82" t="s">
        <v>337</v>
      </c>
      <c r="E369" s="82"/>
      <c r="F369" s="83">
        <v>1</v>
      </c>
      <c r="G369" s="83"/>
      <c r="H369" s="83"/>
      <c r="I369" s="83">
        <v>1</v>
      </c>
      <c r="J369" s="133">
        <f t="shared" si="16"/>
        <v>1</v>
      </c>
      <c r="K369" s="61"/>
      <c r="L369" s="61"/>
      <c r="M369" s="61"/>
      <c r="N369" s="61"/>
      <c r="O369" s="61"/>
      <c r="P369" s="61"/>
      <c r="Q369" s="61"/>
      <c r="R369" s="61"/>
      <c r="S369" s="61"/>
      <c r="T369" s="61"/>
      <c r="U369" s="61"/>
    </row>
    <row r="370" spans="1:21" ht="15">
      <c r="A370" s="79"/>
      <c r="B370" s="80"/>
      <c r="C370" s="81"/>
      <c r="D370" s="82" t="s">
        <v>338</v>
      </c>
      <c r="E370" s="82"/>
      <c r="F370" s="83">
        <v>1</v>
      </c>
      <c r="G370" s="83"/>
      <c r="H370" s="83"/>
      <c r="I370" s="83">
        <v>2</v>
      </c>
      <c r="J370" s="133">
        <f t="shared" si="16"/>
        <v>2</v>
      </c>
      <c r="K370" s="61"/>
      <c r="L370" s="61"/>
      <c r="M370" s="61"/>
      <c r="N370" s="61"/>
      <c r="O370" s="61"/>
      <c r="P370" s="61"/>
      <c r="Q370" s="61"/>
      <c r="R370" s="61"/>
      <c r="S370" s="61"/>
      <c r="T370" s="61"/>
      <c r="U370" s="61"/>
    </row>
    <row r="371" spans="1:21" ht="15">
      <c r="A371" s="79"/>
      <c r="B371" s="80"/>
      <c r="C371" s="81"/>
      <c r="D371" s="82" t="s">
        <v>339</v>
      </c>
      <c r="E371" s="82"/>
      <c r="F371" s="83">
        <v>1</v>
      </c>
      <c r="G371" s="83"/>
      <c r="H371" s="83"/>
      <c r="I371" s="83">
        <v>2</v>
      </c>
      <c r="J371" s="133">
        <f t="shared" si="16"/>
        <v>2</v>
      </c>
      <c r="K371" s="61"/>
      <c r="L371" s="61"/>
      <c r="M371" s="61"/>
      <c r="N371" s="61"/>
      <c r="O371" s="61"/>
      <c r="P371" s="61"/>
      <c r="Q371" s="61"/>
      <c r="R371" s="61"/>
      <c r="S371" s="61"/>
      <c r="T371" s="61"/>
      <c r="U371" s="61"/>
    </row>
    <row r="372" spans="1:21" ht="15">
      <c r="A372" s="79"/>
      <c r="B372" s="80"/>
      <c r="C372" s="81"/>
      <c r="D372" s="82" t="s">
        <v>340</v>
      </c>
      <c r="E372" s="82"/>
      <c r="F372" s="83">
        <v>1</v>
      </c>
      <c r="G372" s="83"/>
      <c r="H372" s="83"/>
      <c r="I372" s="83">
        <v>15</v>
      </c>
      <c r="J372" s="133">
        <f t="shared" si="16"/>
        <v>15</v>
      </c>
      <c r="K372" s="61"/>
      <c r="L372" s="61"/>
      <c r="M372" s="61"/>
      <c r="N372" s="61"/>
      <c r="O372" s="61"/>
      <c r="P372" s="61"/>
      <c r="Q372" s="61"/>
      <c r="R372" s="61"/>
      <c r="S372" s="61"/>
      <c r="T372" s="61"/>
      <c r="U372" s="61"/>
    </row>
    <row r="373" spans="1:21" ht="15">
      <c r="A373" s="74"/>
      <c r="B373" s="399"/>
      <c r="C373" s="230"/>
      <c r="D373" s="93"/>
      <c r="E373" s="74"/>
      <c r="F373" s="77"/>
      <c r="G373" s="78"/>
      <c r="H373" s="78"/>
      <c r="I373" s="78"/>
      <c r="J373" s="78"/>
      <c r="K373" s="61"/>
      <c r="L373" s="61"/>
      <c r="M373" s="61"/>
      <c r="N373" s="61"/>
      <c r="O373" s="61"/>
      <c r="P373" s="61"/>
      <c r="Q373" s="61"/>
      <c r="R373" s="61"/>
      <c r="S373" s="61"/>
      <c r="T373" s="61"/>
      <c r="U373" s="61"/>
    </row>
    <row r="374" spans="1:21" ht="15">
      <c r="A374" s="74" t="s">
        <v>406</v>
      </c>
      <c r="B374" s="399" t="s">
        <v>41</v>
      </c>
      <c r="C374" s="230" t="s">
        <v>315</v>
      </c>
      <c r="D374" s="93" t="s">
        <v>312</v>
      </c>
      <c r="E374" s="74" t="s">
        <v>40</v>
      </c>
      <c r="F374" s="77"/>
      <c r="G374" s="78"/>
      <c r="H374" s="78"/>
      <c r="I374" s="78"/>
      <c r="J374" s="78">
        <f>J375</f>
        <v>800</v>
      </c>
      <c r="K374" s="61"/>
      <c r="L374" s="61"/>
      <c r="M374" s="61"/>
      <c r="N374" s="61"/>
      <c r="O374" s="61"/>
      <c r="P374" s="61"/>
      <c r="Q374" s="61"/>
      <c r="R374" s="61"/>
      <c r="S374" s="61"/>
      <c r="T374" s="61"/>
      <c r="U374" s="61"/>
    </row>
    <row r="375" spans="1:21" s="61" customFormat="1" ht="15">
      <c r="A375" s="102"/>
      <c r="B375" s="94"/>
      <c r="C375" s="89"/>
      <c r="D375" s="98" t="s">
        <v>341</v>
      </c>
      <c r="E375" s="103"/>
      <c r="F375" s="99">
        <v>1</v>
      </c>
      <c r="G375" s="99"/>
      <c r="H375" s="99"/>
      <c r="I375" s="99">
        <v>800</v>
      </c>
      <c r="J375" s="104">
        <f>PRODUCT(F375:I375)</f>
        <v>800</v>
      </c>
      <c r="K375" s="136"/>
      <c r="L375" s="136"/>
      <c r="M375" s="65"/>
      <c r="N375" s="65"/>
      <c r="O375" s="65"/>
      <c r="P375" s="65"/>
      <c r="Q375" s="65"/>
      <c r="R375" s="65"/>
      <c r="S375" s="65"/>
      <c r="T375" s="65"/>
      <c r="U375" s="65"/>
    </row>
    <row r="376" spans="1:21" ht="15">
      <c r="A376" s="74"/>
      <c r="B376" s="399"/>
      <c r="C376" s="230"/>
      <c r="D376" s="93"/>
      <c r="E376" s="74"/>
      <c r="F376" s="77"/>
      <c r="G376" s="78"/>
      <c r="H376" s="78"/>
      <c r="I376" s="78"/>
      <c r="J376" s="78"/>
      <c r="K376" s="61"/>
      <c r="L376" s="61"/>
      <c r="M376" s="61"/>
      <c r="N376" s="61"/>
      <c r="O376" s="61"/>
      <c r="P376" s="61"/>
      <c r="Q376" s="61"/>
      <c r="R376" s="61"/>
      <c r="S376" s="61"/>
      <c r="T376" s="61"/>
      <c r="U376" s="61"/>
    </row>
    <row r="377" spans="1:21" ht="15">
      <c r="A377" s="74"/>
      <c r="B377" s="399"/>
      <c r="C377" s="230"/>
      <c r="D377" s="93"/>
      <c r="E377" s="74"/>
      <c r="F377" s="77"/>
      <c r="G377" s="78"/>
      <c r="H377" s="78"/>
      <c r="I377" s="78"/>
      <c r="J377" s="78"/>
      <c r="K377" s="61"/>
      <c r="L377" s="61"/>
      <c r="M377" s="61"/>
      <c r="N377" s="61"/>
      <c r="O377" s="61"/>
      <c r="P377" s="61"/>
      <c r="Q377" s="61"/>
      <c r="R377" s="61"/>
      <c r="S377" s="61"/>
      <c r="T377" s="61"/>
      <c r="U377" s="61"/>
    </row>
    <row r="378" spans="1:21" ht="15">
      <c r="A378" s="74" t="s">
        <v>407</v>
      </c>
      <c r="B378" s="399" t="s">
        <v>41</v>
      </c>
      <c r="C378" s="230" t="s">
        <v>314</v>
      </c>
      <c r="D378" s="93" t="s">
        <v>313</v>
      </c>
      <c r="E378" s="74" t="s">
        <v>40</v>
      </c>
      <c r="F378" s="77"/>
      <c r="G378" s="78"/>
      <c r="H378" s="78"/>
      <c r="I378" s="78"/>
      <c r="J378" s="78">
        <f>J379</f>
        <v>500</v>
      </c>
      <c r="K378" s="61"/>
      <c r="L378" s="61"/>
      <c r="M378" s="61"/>
      <c r="N378" s="61"/>
      <c r="O378" s="61"/>
      <c r="P378" s="61"/>
      <c r="Q378" s="61"/>
      <c r="R378" s="61"/>
      <c r="S378" s="61"/>
      <c r="T378" s="61"/>
      <c r="U378" s="61"/>
    </row>
    <row r="379" spans="1:21" s="61" customFormat="1" ht="15">
      <c r="A379" s="102"/>
      <c r="B379" s="94"/>
      <c r="C379" s="89"/>
      <c r="D379" s="98" t="s">
        <v>342</v>
      </c>
      <c r="E379" s="103"/>
      <c r="F379" s="99">
        <v>1</v>
      </c>
      <c r="G379" s="99"/>
      <c r="H379" s="99"/>
      <c r="I379" s="99">
        <v>500</v>
      </c>
      <c r="J379" s="104">
        <f>PRODUCT(F379:I379)</f>
        <v>500</v>
      </c>
      <c r="K379" s="136"/>
      <c r="L379" s="136"/>
      <c r="M379" s="65"/>
      <c r="N379" s="65"/>
      <c r="O379" s="65"/>
      <c r="P379" s="65"/>
      <c r="Q379" s="65"/>
      <c r="R379" s="65"/>
      <c r="S379" s="65"/>
      <c r="T379" s="65"/>
      <c r="U379" s="65"/>
    </row>
    <row r="380" spans="1:21" s="61" customFormat="1" ht="15">
      <c r="A380" s="102"/>
      <c r="B380" s="94"/>
      <c r="C380" s="89"/>
      <c r="D380" s="98"/>
      <c r="E380" s="103"/>
      <c r="F380" s="99"/>
      <c r="G380" s="99"/>
      <c r="H380" s="99"/>
      <c r="I380" s="99"/>
      <c r="J380" s="104"/>
      <c r="K380" s="136"/>
      <c r="L380" s="136"/>
      <c r="M380" s="65"/>
      <c r="N380" s="65"/>
      <c r="O380" s="65"/>
      <c r="P380" s="65"/>
      <c r="Q380" s="65"/>
      <c r="R380" s="65"/>
      <c r="S380" s="65"/>
      <c r="T380" s="65"/>
      <c r="U380" s="65"/>
    </row>
    <row r="381" spans="1:21" s="61" customFormat="1" ht="15">
      <c r="A381" s="96"/>
      <c r="B381" s="100"/>
      <c r="C381" s="85"/>
      <c r="D381" s="98"/>
      <c r="E381" s="101"/>
      <c r="F381" s="104"/>
      <c r="G381" s="95"/>
      <c r="H381" s="95"/>
      <c r="I381" s="95"/>
      <c r="J381" s="104"/>
      <c r="K381" s="136"/>
      <c r="L381" s="136"/>
      <c r="M381" s="65"/>
      <c r="N381" s="65"/>
      <c r="O381" s="65"/>
      <c r="P381" s="65"/>
      <c r="Q381" s="65"/>
      <c r="R381" s="65"/>
      <c r="S381" s="65"/>
      <c r="T381" s="65"/>
      <c r="U381" s="65"/>
    </row>
    <row r="382" spans="1:21" s="61" customFormat="1" ht="15">
      <c r="A382" s="96"/>
      <c r="B382" s="100"/>
      <c r="C382" s="85"/>
      <c r="D382" s="98"/>
      <c r="E382" s="101"/>
      <c r="F382" s="104"/>
      <c r="G382" s="95"/>
      <c r="H382" s="95"/>
      <c r="I382" s="95"/>
      <c r="J382" s="104"/>
      <c r="K382" s="136"/>
      <c r="L382" s="136"/>
      <c r="M382" s="65"/>
      <c r="N382" s="65"/>
      <c r="O382" s="65"/>
      <c r="P382" s="65"/>
      <c r="Q382" s="65"/>
      <c r="R382" s="65"/>
      <c r="S382" s="65"/>
      <c r="T382" s="65"/>
      <c r="U382" s="65"/>
    </row>
    <row r="383" spans="1:21" ht="15">
      <c r="A383" s="91" t="s">
        <v>351</v>
      </c>
      <c r="B383" s="72"/>
      <c r="C383" s="217"/>
      <c r="D383" s="173" t="s">
        <v>321</v>
      </c>
      <c r="E383" s="72"/>
      <c r="F383" s="73"/>
      <c r="G383" s="73"/>
      <c r="H383" s="73"/>
      <c r="I383" s="73"/>
      <c r="J383" s="73"/>
      <c r="K383" s="215"/>
      <c r="L383" s="61"/>
      <c r="M383" s="61"/>
      <c r="N383" s="61"/>
      <c r="O383" s="61"/>
      <c r="P383" s="61"/>
      <c r="Q383" s="61"/>
      <c r="R383" s="61"/>
      <c r="S383" s="61"/>
      <c r="T383" s="61"/>
      <c r="U383" s="61"/>
    </row>
    <row r="384" spans="1:21" ht="45">
      <c r="A384" s="74" t="s">
        <v>408</v>
      </c>
      <c r="B384" s="399" t="s">
        <v>41</v>
      </c>
      <c r="C384" s="230" t="s">
        <v>305</v>
      </c>
      <c r="D384" s="93" t="s">
        <v>304</v>
      </c>
      <c r="E384" s="74" t="s">
        <v>26</v>
      </c>
      <c r="F384" s="77"/>
      <c r="G384" s="78"/>
      <c r="H384" s="78"/>
      <c r="I384" s="78"/>
      <c r="J384" s="78">
        <f>J385</f>
        <v>1</v>
      </c>
      <c r="K384" s="61"/>
      <c r="L384" s="61"/>
      <c r="M384" s="61"/>
      <c r="N384" s="61"/>
      <c r="O384" s="61"/>
      <c r="P384" s="61"/>
      <c r="Q384" s="61"/>
      <c r="R384" s="61"/>
      <c r="S384" s="61"/>
      <c r="T384" s="61"/>
      <c r="U384" s="61"/>
    </row>
    <row r="385" spans="1:21" s="61" customFormat="1" ht="15">
      <c r="A385" s="102"/>
      <c r="B385" s="94"/>
      <c r="C385" s="89"/>
      <c r="D385" s="98" t="s">
        <v>343</v>
      </c>
      <c r="E385" s="103"/>
      <c r="F385" s="99">
        <v>1</v>
      </c>
      <c r="G385" s="99"/>
      <c r="H385" s="99"/>
      <c r="I385" s="99">
        <v>1</v>
      </c>
      <c r="J385" s="104">
        <f>PRODUCT(F385:I385)</f>
        <v>1</v>
      </c>
      <c r="K385" s="136"/>
      <c r="L385" s="136"/>
      <c r="M385" s="65"/>
      <c r="N385" s="65"/>
      <c r="O385" s="65"/>
      <c r="P385" s="65"/>
      <c r="Q385" s="65"/>
      <c r="R385" s="65"/>
      <c r="S385" s="65"/>
      <c r="T385" s="65"/>
      <c r="U385" s="65"/>
    </row>
    <row r="386" spans="1:21" s="61" customFormat="1" ht="15">
      <c r="A386" s="216"/>
      <c r="B386" s="88"/>
      <c r="C386" s="114"/>
      <c r="D386" s="115"/>
      <c r="E386" s="116"/>
      <c r="F386" s="117"/>
      <c r="G386" s="107"/>
      <c r="H386" s="107"/>
      <c r="I386" s="135"/>
      <c r="J386" s="113"/>
      <c r="K386" s="136"/>
      <c r="L386" s="136"/>
      <c r="M386" s="65"/>
      <c r="N386" s="65"/>
      <c r="O386" s="65"/>
      <c r="P386" s="65"/>
      <c r="Q386" s="65"/>
      <c r="R386" s="65"/>
      <c r="S386" s="65"/>
      <c r="T386" s="65"/>
      <c r="U386" s="65"/>
    </row>
    <row r="387" spans="1:21" ht="30">
      <c r="A387" s="74" t="s">
        <v>409</v>
      </c>
      <c r="B387" s="399" t="s">
        <v>41</v>
      </c>
      <c r="C387" s="230">
        <v>86916</v>
      </c>
      <c r="D387" s="93" t="s">
        <v>301</v>
      </c>
      <c r="E387" s="74" t="s">
        <v>26</v>
      </c>
      <c r="F387" s="77"/>
      <c r="G387" s="78"/>
      <c r="H387" s="78"/>
      <c r="I387" s="78"/>
      <c r="J387" s="78">
        <f>SUM(J388:J389)</f>
        <v>3</v>
      </c>
      <c r="K387" s="61"/>
      <c r="L387" s="61"/>
      <c r="M387" s="61"/>
      <c r="N387" s="61"/>
      <c r="O387" s="61"/>
      <c r="P387" s="61"/>
      <c r="Q387" s="61"/>
      <c r="R387" s="61"/>
      <c r="S387" s="61"/>
      <c r="T387" s="61"/>
      <c r="U387" s="61"/>
    </row>
    <row r="388" spans="1:21" s="61" customFormat="1" ht="15">
      <c r="A388" s="102"/>
      <c r="B388" s="94"/>
      <c r="C388" s="89"/>
      <c r="D388" s="98" t="s">
        <v>337</v>
      </c>
      <c r="E388" s="103"/>
      <c r="F388" s="99">
        <v>1</v>
      </c>
      <c r="G388" s="99"/>
      <c r="H388" s="99"/>
      <c r="I388" s="99">
        <v>2</v>
      </c>
      <c r="J388" s="104">
        <f>PRODUCT(F388:I388)</f>
        <v>2</v>
      </c>
      <c r="K388" s="136"/>
      <c r="L388" s="136"/>
      <c r="M388" s="65"/>
      <c r="N388" s="65"/>
      <c r="O388" s="65"/>
      <c r="P388" s="65"/>
      <c r="Q388" s="65"/>
      <c r="R388" s="65"/>
      <c r="S388" s="65"/>
      <c r="T388" s="65"/>
      <c r="U388" s="65"/>
    </row>
    <row r="389" spans="1:21" s="61" customFormat="1" ht="15">
      <c r="A389" s="102"/>
      <c r="B389" s="94"/>
      <c r="C389" s="89"/>
      <c r="D389" s="98" t="s">
        <v>336</v>
      </c>
      <c r="E389" s="103"/>
      <c r="F389" s="99">
        <v>1</v>
      </c>
      <c r="G389" s="99"/>
      <c r="H389" s="99"/>
      <c r="I389" s="99">
        <v>1</v>
      </c>
      <c r="J389" s="104">
        <f>PRODUCT(F389:I389)</f>
        <v>1</v>
      </c>
      <c r="K389" s="136"/>
      <c r="L389" s="136"/>
      <c r="M389" s="65"/>
      <c r="N389" s="65"/>
      <c r="O389" s="65"/>
      <c r="P389" s="65"/>
      <c r="Q389" s="65"/>
      <c r="R389" s="65"/>
      <c r="S389" s="65"/>
      <c r="T389" s="65"/>
      <c r="U389" s="65"/>
    </row>
    <row r="390" spans="1:185" s="61" customFormat="1" ht="15">
      <c r="A390" s="118"/>
      <c r="B390" s="80"/>
      <c r="C390" s="109"/>
      <c r="D390" s="105"/>
      <c r="E390" s="103"/>
      <c r="F390" s="111"/>
      <c r="G390" s="110"/>
      <c r="H390" s="83"/>
      <c r="I390" s="121"/>
      <c r="J390" s="133"/>
      <c r="K390" s="136"/>
      <c r="L390" s="136"/>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c r="AZ390" s="65"/>
      <c r="BA390" s="65"/>
      <c r="BB390" s="65"/>
      <c r="BC390" s="65"/>
      <c r="BD390" s="65"/>
      <c r="BE390" s="65"/>
      <c r="BF390" s="65"/>
      <c r="BG390" s="65"/>
      <c r="BH390" s="65"/>
      <c r="BI390" s="65"/>
      <c r="BJ390" s="65"/>
      <c r="BK390" s="65"/>
      <c r="BL390" s="65"/>
      <c r="BM390" s="65"/>
      <c r="BN390" s="65"/>
      <c r="BO390" s="65"/>
      <c r="BP390" s="65"/>
      <c r="BQ390" s="65"/>
      <c r="BR390" s="65"/>
      <c r="BS390" s="65"/>
      <c r="BT390" s="65"/>
      <c r="BU390" s="65"/>
      <c r="BV390" s="65"/>
      <c r="BW390" s="65"/>
      <c r="BX390" s="65"/>
      <c r="BY390" s="65"/>
      <c r="BZ390" s="65"/>
      <c r="CA390" s="65"/>
      <c r="CB390" s="65"/>
      <c r="CC390" s="65"/>
      <c r="CD390" s="65"/>
      <c r="CE390" s="65"/>
      <c r="CF390" s="65"/>
      <c r="CG390" s="65"/>
      <c r="CH390" s="65"/>
      <c r="CI390" s="65"/>
      <c r="CJ390" s="65"/>
      <c r="CK390" s="65"/>
      <c r="CL390" s="65"/>
      <c r="CM390" s="65"/>
      <c r="CN390" s="65"/>
      <c r="CO390" s="65"/>
      <c r="CP390" s="65"/>
      <c r="CQ390" s="65"/>
      <c r="CR390" s="65"/>
      <c r="CS390" s="65"/>
      <c r="CT390" s="65"/>
      <c r="CU390" s="65"/>
      <c r="CV390" s="65"/>
      <c r="CW390" s="65"/>
      <c r="CX390" s="65"/>
      <c r="CY390" s="65"/>
      <c r="CZ390" s="65"/>
      <c r="DA390" s="65"/>
      <c r="DB390" s="65"/>
      <c r="DC390" s="65"/>
      <c r="DD390" s="65"/>
      <c r="DE390" s="65"/>
      <c r="DF390" s="65"/>
      <c r="DG390" s="65"/>
      <c r="DH390" s="65"/>
      <c r="DI390" s="65"/>
      <c r="DJ390" s="65"/>
      <c r="DK390" s="65"/>
      <c r="DL390" s="65"/>
      <c r="DM390" s="65"/>
      <c r="DN390" s="65"/>
      <c r="DO390" s="65"/>
      <c r="DP390" s="65"/>
      <c r="DQ390" s="65"/>
      <c r="DR390" s="65"/>
      <c r="DS390" s="65"/>
      <c r="DT390" s="65"/>
      <c r="DU390" s="65"/>
      <c r="DV390" s="65"/>
      <c r="DW390" s="65"/>
      <c r="DX390" s="65"/>
      <c r="DY390" s="65"/>
      <c r="DZ390" s="65"/>
      <c r="EA390" s="65"/>
      <c r="EB390" s="65"/>
      <c r="EC390" s="65"/>
      <c r="ED390" s="65"/>
      <c r="EE390" s="65"/>
      <c r="EF390" s="65"/>
      <c r="EG390" s="65"/>
      <c r="EH390" s="65"/>
      <c r="EI390" s="65"/>
      <c r="EJ390" s="65"/>
      <c r="EK390" s="65"/>
      <c r="EL390" s="65"/>
      <c r="EM390" s="65"/>
      <c r="EN390" s="65"/>
      <c r="EO390" s="65"/>
      <c r="EP390" s="65"/>
      <c r="EQ390" s="65"/>
      <c r="ER390" s="65"/>
      <c r="ES390" s="65"/>
      <c r="ET390" s="65"/>
      <c r="EU390" s="65"/>
      <c r="EV390" s="65"/>
      <c r="EW390" s="65"/>
      <c r="EX390" s="65"/>
      <c r="EY390" s="65"/>
      <c r="EZ390" s="65"/>
      <c r="FA390" s="65"/>
      <c r="FB390" s="65"/>
      <c r="FC390" s="65"/>
      <c r="FD390" s="65"/>
      <c r="FE390" s="65"/>
      <c r="FF390" s="65"/>
      <c r="FG390" s="65"/>
      <c r="FH390" s="65"/>
      <c r="FI390" s="65"/>
      <c r="FJ390" s="65"/>
      <c r="FK390" s="65"/>
      <c r="FL390" s="65"/>
      <c r="FM390" s="65"/>
      <c r="FN390" s="65"/>
      <c r="FO390" s="65"/>
      <c r="FP390" s="65"/>
      <c r="FQ390" s="65"/>
      <c r="FR390" s="65"/>
      <c r="FS390" s="65"/>
      <c r="FT390" s="65"/>
      <c r="FU390" s="65"/>
      <c r="FV390" s="65"/>
      <c r="FW390" s="65"/>
      <c r="FX390" s="65"/>
      <c r="FY390" s="65"/>
      <c r="FZ390" s="65"/>
      <c r="GA390" s="65"/>
      <c r="GB390" s="65"/>
      <c r="GC390" s="65"/>
    </row>
    <row r="391" spans="1:21" ht="15">
      <c r="A391" s="74" t="s">
        <v>410</v>
      </c>
      <c r="B391" s="399" t="s">
        <v>41</v>
      </c>
      <c r="C391" s="230" t="s">
        <v>303</v>
      </c>
      <c r="D391" s="93" t="s">
        <v>302</v>
      </c>
      <c r="E391" s="74" t="s">
        <v>26</v>
      </c>
      <c r="F391" s="77"/>
      <c r="G391" s="78"/>
      <c r="H391" s="78"/>
      <c r="I391" s="78"/>
      <c r="J391" s="78">
        <f>SUM(J392:J393)</f>
        <v>2</v>
      </c>
      <c r="K391" s="61"/>
      <c r="L391" s="61"/>
      <c r="M391" s="61"/>
      <c r="N391" s="61"/>
      <c r="O391" s="61"/>
      <c r="P391" s="61"/>
      <c r="Q391" s="61"/>
      <c r="R391" s="61"/>
      <c r="S391" s="61"/>
      <c r="T391" s="61"/>
      <c r="U391" s="61"/>
    </row>
    <row r="392" spans="1:21" s="61" customFormat="1" ht="15">
      <c r="A392" s="102"/>
      <c r="B392" s="94"/>
      <c r="C392" s="89"/>
      <c r="D392" s="98" t="s">
        <v>337</v>
      </c>
      <c r="E392" s="103"/>
      <c r="F392" s="99">
        <v>1</v>
      </c>
      <c r="G392" s="99"/>
      <c r="H392" s="99"/>
      <c r="I392" s="99">
        <v>1</v>
      </c>
      <c r="J392" s="104">
        <f>PRODUCT(F392:I392)</f>
        <v>1</v>
      </c>
      <c r="K392" s="136"/>
      <c r="L392" s="136"/>
      <c r="M392" s="65"/>
      <c r="N392" s="65"/>
      <c r="O392" s="65"/>
      <c r="P392" s="65"/>
      <c r="Q392" s="65"/>
      <c r="R392" s="65"/>
      <c r="S392" s="65"/>
      <c r="T392" s="65"/>
      <c r="U392" s="65"/>
    </row>
    <row r="393" spans="1:21" s="61" customFormat="1" ht="15">
      <c r="A393" s="102"/>
      <c r="B393" s="94"/>
      <c r="C393" s="89"/>
      <c r="D393" s="98" t="s">
        <v>336</v>
      </c>
      <c r="E393" s="103"/>
      <c r="F393" s="99">
        <v>1</v>
      </c>
      <c r="G393" s="99"/>
      <c r="H393" s="99"/>
      <c r="I393" s="99">
        <v>1</v>
      </c>
      <c r="J393" s="104">
        <f>PRODUCT(F393:I393)</f>
        <v>1</v>
      </c>
      <c r="K393" s="136"/>
      <c r="L393" s="136"/>
      <c r="M393" s="65"/>
      <c r="N393" s="65"/>
      <c r="O393" s="65"/>
      <c r="P393" s="65"/>
      <c r="Q393" s="65"/>
      <c r="R393" s="65"/>
      <c r="S393" s="65"/>
      <c r="T393" s="65"/>
      <c r="U393" s="65"/>
    </row>
    <row r="394" spans="1:185" s="61" customFormat="1" ht="15">
      <c r="A394" s="108"/>
      <c r="B394" s="80"/>
      <c r="C394" s="109"/>
      <c r="D394" s="98"/>
      <c r="E394" s="103"/>
      <c r="F394" s="111"/>
      <c r="G394" s="83"/>
      <c r="H394" s="83"/>
      <c r="I394" s="121"/>
      <c r="J394" s="133"/>
      <c r="K394" s="136"/>
      <c r="L394" s="136"/>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c r="AZ394" s="65"/>
      <c r="BA394" s="65"/>
      <c r="BB394" s="65"/>
      <c r="BC394" s="65"/>
      <c r="BD394" s="65"/>
      <c r="BE394" s="65"/>
      <c r="BF394" s="65"/>
      <c r="BG394" s="65"/>
      <c r="BH394" s="65"/>
      <c r="BI394" s="65"/>
      <c r="BJ394" s="65"/>
      <c r="BK394" s="65"/>
      <c r="BL394" s="65"/>
      <c r="BM394" s="65"/>
      <c r="BN394" s="65"/>
      <c r="BO394" s="65"/>
      <c r="BP394" s="65"/>
      <c r="BQ394" s="65"/>
      <c r="BR394" s="65"/>
      <c r="BS394" s="65"/>
      <c r="BT394" s="65"/>
      <c r="BU394" s="65"/>
      <c r="BV394" s="65"/>
      <c r="BW394" s="65"/>
      <c r="BX394" s="65"/>
      <c r="BY394" s="65"/>
      <c r="BZ394" s="65"/>
      <c r="CA394" s="65"/>
      <c r="CB394" s="65"/>
      <c r="CC394" s="65"/>
      <c r="CD394" s="65"/>
      <c r="CE394" s="65"/>
      <c r="CF394" s="65"/>
      <c r="CG394" s="65"/>
      <c r="CH394" s="65"/>
      <c r="CI394" s="65"/>
      <c r="CJ394" s="65"/>
      <c r="CK394" s="65"/>
      <c r="CL394" s="65"/>
      <c r="CM394" s="65"/>
      <c r="CN394" s="65"/>
      <c r="CO394" s="65"/>
      <c r="CP394" s="65"/>
      <c r="CQ394" s="65"/>
      <c r="CR394" s="65"/>
      <c r="CS394" s="65"/>
      <c r="CT394" s="65"/>
      <c r="CU394" s="65"/>
      <c r="CV394" s="65"/>
      <c r="CW394" s="65"/>
      <c r="CX394" s="65"/>
      <c r="CY394" s="65"/>
      <c r="CZ394" s="65"/>
      <c r="DA394" s="65"/>
      <c r="DB394" s="65"/>
      <c r="DC394" s="65"/>
      <c r="DD394" s="65"/>
      <c r="DE394" s="65"/>
      <c r="DF394" s="65"/>
      <c r="DG394" s="65"/>
      <c r="DH394" s="65"/>
      <c r="DI394" s="65"/>
      <c r="DJ394" s="65"/>
      <c r="DK394" s="65"/>
      <c r="DL394" s="65"/>
      <c r="DM394" s="65"/>
      <c r="DN394" s="65"/>
      <c r="DO394" s="65"/>
      <c r="DP394" s="65"/>
      <c r="DQ394" s="65"/>
      <c r="DR394" s="65"/>
      <c r="DS394" s="65"/>
      <c r="DT394" s="65"/>
      <c r="DU394" s="65"/>
      <c r="DV394" s="65"/>
      <c r="DW394" s="65"/>
      <c r="DX394" s="65"/>
      <c r="DY394" s="65"/>
      <c r="DZ394" s="65"/>
      <c r="EA394" s="65"/>
      <c r="EB394" s="65"/>
      <c r="EC394" s="65"/>
      <c r="ED394" s="65"/>
      <c r="EE394" s="65"/>
      <c r="EF394" s="65"/>
      <c r="EG394" s="65"/>
      <c r="EH394" s="65"/>
      <c r="EI394" s="65"/>
      <c r="EJ394" s="65"/>
      <c r="EK394" s="65"/>
      <c r="EL394" s="65"/>
      <c r="EM394" s="65"/>
      <c r="EN394" s="65"/>
      <c r="EO394" s="65"/>
      <c r="EP394" s="65"/>
      <c r="EQ394" s="65"/>
      <c r="ER394" s="65"/>
      <c r="ES394" s="65"/>
      <c r="ET394" s="65"/>
      <c r="EU394" s="65"/>
      <c r="EV394" s="65"/>
      <c r="EW394" s="65"/>
      <c r="EX394" s="65"/>
      <c r="EY394" s="65"/>
      <c r="EZ394" s="65"/>
      <c r="FA394" s="65"/>
      <c r="FB394" s="65"/>
      <c r="FC394" s="65"/>
      <c r="FD394" s="65"/>
      <c r="FE394" s="65"/>
      <c r="FF394" s="65"/>
      <c r="FG394" s="65"/>
      <c r="FH394" s="65"/>
      <c r="FI394" s="65"/>
      <c r="FJ394" s="65"/>
      <c r="FK394" s="65"/>
      <c r="FL394" s="65"/>
      <c r="FM394" s="65"/>
      <c r="FN394" s="65"/>
      <c r="FO394" s="65"/>
      <c r="FP394" s="65"/>
      <c r="FQ394" s="65"/>
      <c r="FR394" s="65"/>
      <c r="FS394" s="65"/>
      <c r="FT394" s="65"/>
      <c r="FU394" s="65"/>
      <c r="FV394" s="65"/>
      <c r="FW394" s="65"/>
      <c r="FX394" s="65"/>
      <c r="FY394" s="65"/>
      <c r="FZ394" s="65"/>
      <c r="GA394" s="65"/>
      <c r="GB394" s="65"/>
      <c r="GC394" s="65"/>
    </row>
    <row r="395" spans="1:12" ht="15">
      <c r="A395" s="108"/>
      <c r="B395" s="118"/>
      <c r="C395" s="81"/>
      <c r="D395" s="82"/>
      <c r="E395" s="82"/>
      <c r="F395" s="83"/>
      <c r="G395" s="83"/>
      <c r="H395" s="83"/>
      <c r="I395" s="83"/>
      <c r="J395" s="133"/>
      <c r="K395" s="136"/>
      <c r="L395" s="136"/>
    </row>
    <row r="396" spans="1:21" ht="30">
      <c r="A396" s="74" t="s">
        <v>411</v>
      </c>
      <c r="B396" s="399" t="s">
        <v>41</v>
      </c>
      <c r="C396" s="230" t="s">
        <v>300</v>
      </c>
      <c r="D396" s="93" t="s">
        <v>299</v>
      </c>
      <c r="E396" s="74" t="s">
        <v>26</v>
      </c>
      <c r="F396" s="77"/>
      <c r="G396" s="78"/>
      <c r="H396" s="78"/>
      <c r="I396" s="78"/>
      <c r="J396" s="78">
        <f>SUM(J397:J398)</f>
        <v>8</v>
      </c>
      <c r="K396" s="61"/>
      <c r="L396" s="61"/>
      <c r="M396" s="61"/>
      <c r="N396" s="61"/>
      <c r="O396" s="61"/>
      <c r="P396" s="61"/>
      <c r="Q396" s="61"/>
      <c r="R396" s="61"/>
      <c r="S396" s="61"/>
      <c r="T396" s="61"/>
      <c r="U396" s="61"/>
    </row>
    <row r="397" spans="1:21" s="61" customFormat="1" ht="15">
      <c r="A397" s="102"/>
      <c r="B397" s="94"/>
      <c r="C397" s="89"/>
      <c r="D397" s="98" t="s">
        <v>337</v>
      </c>
      <c r="E397" s="103"/>
      <c r="F397" s="99">
        <v>1</v>
      </c>
      <c r="G397" s="99"/>
      <c r="H397" s="99"/>
      <c r="I397" s="99">
        <v>4</v>
      </c>
      <c r="J397" s="104">
        <f>PRODUCT(F397:I397)</f>
        <v>4</v>
      </c>
      <c r="K397" s="136"/>
      <c r="L397" s="136"/>
      <c r="M397" s="65"/>
      <c r="N397" s="65"/>
      <c r="O397" s="65"/>
      <c r="P397" s="65"/>
      <c r="Q397" s="65"/>
      <c r="R397" s="65"/>
      <c r="S397" s="65"/>
      <c r="T397" s="65"/>
      <c r="U397" s="65"/>
    </row>
    <row r="398" spans="1:21" s="61" customFormat="1" ht="15">
      <c r="A398" s="102"/>
      <c r="B398" s="94"/>
      <c r="C398" s="89"/>
      <c r="D398" s="98" t="s">
        <v>336</v>
      </c>
      <c r="E398" s="103"/>
      <c r="F398" s="99">
        <v>1</v>
      </c>
      <c r="G398" s="99"/>
      <c r="H398" s="99"/>
      <c r="I398" s="99">
        <v>4</v>
      </c>
      <c r="J398" s="104">
        <f>PRODUCT(F398:I398)</f>
        <v>4</v>
      </c>
      <c r="K398" s="136"/>
      <c r="L398" s="136"/>
      <c r="M398" s="65"/>
      <c r="N398" s="65"/>
      <c r="O398" s="65"/>
      <c r="P398" s="65"/>
      <c r="Q398" s="65"/>
      <c r="R398" s="65"/>
      <c r="S398" s="65"/>
      <c r="T398" s="65"/>
      <c r="U398" s="65"/>
    </row>
    <row r="399" spans="1:12" ht="15">
      <c r="A399" s="119"/>
      <c r="B399" s="119"/>
      <c r="C399" s="120"/>
      <c r="D399" s="105"/>
      <c r="E399" s="105"/>
      <c r="F399" s="121"/>
      <c r="G399" s="83"/>
      <c r="H399" s="121"/>
      <c r="I399" s="121"/>
      <c r="J399" s="87"/>
      <c r="K399" s="136"/>
      <c r="L399" s="136"/>
    </row>
    <row r="400" spans="1:12" ht="15">
      <c r="A400" s="91" t="s">
        <v>352</v>
      </c>
      <c r="B400" s="72"/>
      <c r="C400" s="91"/>
      <c r="D400" s="72" t="s">
        <v>349</v>
      </c>
      <c r="E400" s="72"/>
      <c r="F400" s="73"/>
      <c r="G400" s="73"/>
      <c r="H400" s="73"/>
      <c r="I400" s="73"/>
      <c r="J400" s="73">
        <f>J401</f>
        <v>1917</v>
      </c>
      <c r="K400" s="136"/>
      <c r="L400" s="136"/>
    </row>
    <row r="401" spans="1:21" ht="15">
      <c r="A401" s="74" t="s">
        <v>412</v>
      </c>
      <c r="B401" s="399" t="s">
        <v>27</v>
      </c>
      <c r="C401" s="230" t="s">
        <v>84</v>
      </c>
      <c r="D401" s="93" t="s">
        <v>85</v>
      </c>
      <c r="E401" s="74" t="s">
        <v>66</v>
      </c>
      <c r="F401" s="77">
        <v>42.6</v>
      </c>
      <c r="G401" s="78">
        <v>45</v>
      </c>
      <c r="H401" s="78"/>
      <c r="I401" s="78">
        <v>1</v>
      </c>
      <c r="J401" s="78">
        <f>PRODUCT(F401:I401)</f>
        <v>1917</v>
      </c>
      <c r="K401" s="61"/>
      <c r="L401" s="61"/>
      <c r="M401" s="61"/>
      <c r="N401" s="61"/>
      <c r="O401" s="61"/>
      <c r="P401" s="61"/>
      <c r="Q401" s="61"/>
      <c r="R401" s="61"/>
      <c r="S401" s="61"/>
      <c r="T401" s="61"/>
      <c r="U401" s="61"/>
    </row>
    <row r="402" spans="1:12" ht="14.25">
      <c r="A402" s="108"/>
      <c r="B402" s="97"/>
      <c r="C402" s="127"/>
      <c r="D402" s="128"/>
      <c r="E402" s="128"/>
      <c r="F402" s="129"/>
      <c r="G402" s="130"/>
      <c r="H402" s="130"/>
      <c r="I402" s="130"/>
      <c r="J402" s="130"/>
      <c r="K402" s="136"/>
      <c r="L402" s="136"/>
    </row>
    <row r="403" spans="1:12" ht="15">
      <c r="A403" s="218"/>
      <c r="B403" s="122"/>
      <c r="C403" s="123"/>
      <c r="D403" s="124"/>
      <c r="E403" s="116"/>
      <c r="F403" s="125"/>
      <c r="G403" s="126"/>
      <c r="H403" s="78"/>
      <c r="I403" s="78"/>
      <c r="J403" s="78"/>
      <c r="K403" s="136"/>
      <c r="L403" s="136"/>
    </row>
  </sheetData>
  <mergeCells count="9">
    <mergeCell ref="A4:J4"/>
    <mergeCell ref="A1:C1"/>
    <mergeCell ref="D1:J1"/>
    <mergeCell ref="A2:C2"/>
    <mergeCell ref="D2:H2"/>
    <mergeCell ref="A3:C3"/>
    <mergeCell ref="D3:H3"/>
    <mergeCell ref="I2:I3"/>
    <mergeCell ref="J2:J3"/>
  </mergeCells>
  <conditionalFormatting sqref="D89 D96:D98">
    <cfRule type="cellIs" priority="94" dxfId="11" operator="equal" stopIfTrue="1">
      <formula>"Total geral"</formula>
    </cfRule>
    <cfRule type="cellIs" priority="95" dxfId="10" operator="equal" stopIfTrue="1">
      <formula>"A Aditar"</formula>
    </cfRule>
    <cfRule type="cellIs" priority="96" dxfId="9" operator="equal" stopIfTrue="1">
      <formula>"Saldo"</formula>
    </cfRule>
  </conditionalFormatting>
  <conditionalFormatting sqref="D100">
    <cfRule type="cellIs" priority="49" dxfId="11" operator="equal" stopIfTrue="1">
      <formula>"Total geral"</formula>
    </cfRule>
    <cfRule type="cellIs" priority="50" dxfId="10" operator="equal" stopIfTrue="1">
      <formula>"A Aditar"</formula>
    </cfRule>
    <cfRule type="cellIs" priority="51" dxfId="9" operator="equal" stopIfTrue="1">
      <formula>"Saldo"</formula>
    </cfRule>
  </conditionalFormatting>
  <conditionalFormatting sqref="D107">
    <cfRule type="cellIs" priority="46" dxfId="11" operator="equal" stopIfTrue="1">
      <formula>"Total geral"</formula>
    </cfRule>
    <cfRule type="cellIs" priority="47" dxfId="10" operator="equal" stopIfTrue="1">
      <formula>"A Aditar"</formula>
    </cfRule>
    <cfRule type="cellIs" priority="48" dxfId="9" operator="equal" stopIfTrue="1">
      <formula>"Saldo"</formula>
    </cfRule>
  </conditionalFormatting>
  <conditionalFormatting sqref="D121">
    <cfRule type="cellIs" priority="43" dxfId="11" operator="equal" stopIfTrue="1">
      <formula>"Total geral"</formula>
    </cfRule>
    <cfRule type="cellIs" priority="44" dxfId="10" operator="equal" stopIfTrue="1">
      <formula>"A Aditar"</formula>
    </cfRule>
    <cfRule type="cellIs" priority="45" dxfId="9" operator="equal" stopIfTrue="1">
      <formula>"Saldo"</formula>
    </cfRule>
  </conditionalFormatting>
  <conditionalFormatting sqref="D93">
    <cfRule type="cellIs" priority="31" dxfId="11" operator="equal" stopIfTrue="1">
      <formula>"Total geral"</formula>
    </cfRule>
    <cfRule type="cellIs" priority="32" dxfId="10" operator="equal" stopIfTrue="1">
      <formula>"A Aditar"</formula>
    </cfRule>
    <cfRule type="cellIs" priority="33" dxfId="9" operator="equal" stopIfTrue="1">
      <formula>"Saldo"</formula>
    </cfRule>
  </conditionalFormatting>
  <conditionalFormatting sqref="D126">
    <cfRule type="cellIs" priority="28" dxfId="11" operator="equal" stopIfTrue="1">
      <formula>"Total geral"</formula>
    </cfRule>
    <cfRule type="cellIs" priority="29" dxfId="10" operator="equal" stopIfTrue="1">
      <formula>"A Aditar"</formula>
    </cfRule>
    <cfRule type="cellIs" priority="30" dxfId="9" operator="equal" stopIfTrue="1">
      <formula>"Saldo"</formula>
    </cfRule>
  </conditionalFormatting>
  <conditionalFormatting sqref="D7">
    <cfRule type="cellIs" priority="22" dxfId="2" operator="equal" stopIfTrue="1">
      <formula>"Total geral"</formula>
    </cfRule>
    <cfRule type="cellIs" priority="23" dxfId="1" operator="equal" stopIfTrue="1">
      <formula>"A Aditar"</formula>
    </cfRule>
    <cfRule type="cellIs" priority="24" dxfId="0" operator="equal" stopIfTrue="1">
      <formula>"Saldo"</formula>
    </cfRule>
  </conditionalFormatting>
  <conditionalFormatting sqref="D11">
    <cfRule type="cellIs" priority="19" dxfId="2" operator="equal" stopIfTrue="1">
      <formula>"Total geral"</formula>
    </cfRule>
    <cfRule type="cellIs" priority="20" dxfId="1" operator="equal" stopIfTrue="1">
      <formula>"A Aditar"</formula>
    </cfRule>
    <cfRule type="cellIs" priority="21" dxfId="0" operator="equal" stopIfTrue="1">
      <formula>"Saldo"</formula>
    </cfRule>
  </conditionalFormatting>
  <conditionalFormatting sqref="D38">
    <cfRule type="cellIs" priority="16" dxfId="2" operator="equal" stopIfTrue="1">
      <formula>"Total geral"</formula>
    </cfRule>
    <cfRule type="cellIs" priority="17" dxfId="1" operator="equal" stopIfTrue="1">
      <formula>"A Aditar"</formula>
    </cfRule>
    <cfRule type="cellIs" priority="18" dxfId="0" operator="equal" stopIfTrue="1">
      <formula>"Saldo"</formula>
    </cfRule>
  </conditionalFormatting>
  <conditionalFormatting sqref="D43">
    <cfRule type="cellIs" priority="13" dxfId="2" operator="equal" stopIfTrue="1">
      <formula>"Total geral"</formula>
    </cfRule>
    <cfRule type="cellIs" priority="14" dxfId="1" operator="equal" stopIfTrue="1">
      <formula>"A Aditar"</formula>
    </cfRule>
    <cfRule type="cellIs" priority="15" dxfId="0" operator="equal" stopIfTrue="1">
      <formula>"Saldo"</formula>
    </cfRule>
  </conditionalFormatting>
  <conditionalFormatting sqref="D268">
    <cfRule type="cellIs" priority="10" dxfId="11" operator="equal" stopIfTrue="1">
      <formula>"Total geral"</formula>
    </cfRule>
    <cfRule type="cellIs" priority="11" dxfId="10" operator="equal" stopIfTrue="1">
      <formula>"A Aditar"</formula>
    </cfRule>
    <cfRule type="cellIs" priority="12" dxfId="9" operator="equal" stopIfTrue="1">
      <formula>"Saldo"</formula>
    </cfRule>
  </conditionalFormatting>
  <conditionalFormatting sqref="D18">
    <cfRule type="cellIs" priority="7" dxfId="2" operator="equal" stopIfTrue="1">
      <formula>"Total geral"</formula>
    </cfRule>
    <cfRule type="cellIs" priority="8" dxfId="1" operator="equal" stopIfTrue="1">
      <formula>"A Aditar"</formula>
    </cfRule>
    <cfRule type="cellIs" priority="9" dxfId="0" operator="equal" stopIfTrue="1">
      <formula>"Saldo"</formula>
    </cfRule>
  </conditionalFormatting>
  <conditionalFormatting sqref="D22">
    <cfRule type="cellIs" priority="4" dxfId="2" operator="equal" stopIfTrue="1">
      <formula>"Total geral"</formula>
    </cfRule>
    <cfRule type="cellIs" priority="5" dxfId="1" operator="equal" stopIfTrue="1">
      <formula>"A Aditar"</formula>
    </cfRule>
    <cfRule type="cellIs" priority="6" dxfId="0" operator="equal" stopIfTrue="1">
      <formula>"Saldo"</formula>
    </cfRule>
  </conditionalFormatting>
  <conditionalFormatting sqref="D29">
    <cfRule type="cellIs" priority="1" dxfId="2" operator="equal" stopIfTrue="1">
      <formula>"Total geral"</formula>
    </cfRule>
    <cfRule type="cellIs" priority="2" dxfId="1" operator="equal" stopIfTrue="1">
      <formula>"A Aditar"</formula>
    </cfRule>
    <cfRule type="cellIs" priority="3" dxfId="0" operator="equal" stopIfTrue="1">
      <formula>"Saldo"</formula>
    </cfRule>
  </conditionalFormatting>
  <printOptions/>
  <pageMargins left="0.511811023622047" right="0.511811023622047" top="0.78740157480315" bottom="0.78740157480315" header="0.31496062992126" footer="0.31496062992126"/>
  <pageSetup horizontalDpi="1200" verticalDpi="1200" orientation="portrait" paperSize="9" scale="53" r:id="rId1"/>
  <headerFooter>
    <oddHeader>&amp;C&amp;K03+037FREDSON H T RIALVA - MEC.N.P.J 31.069.076/0001-05R SAO COSME E DAMIAO Nº 304, BAIRRO MINERVINA B. FRANKLIN DE LIMA, SALGUEIRO-PECEP 56.000-000, FONE: (87)98835-0202 – (87)98807-8623</oddHeader>
  </headerFooter>
  <colBreaks count="1" manualBreakCount="1">
    <brk id="10" max="16383" man="1"/>
  </colBreaks>
</worksheet>
</file>

<file path=xl/worksheets/sheet4.xml><?xml version="1.0" encoding="utf-8"?>
<worksheet xmlns="http://schemas.openxmlformats.org/spreadsheetml/2006/main" xmlns:r="http://schemas.openxmlformats.org/officeDocument/2006/relationships">
  <dimension ref="A1:V43"/>
  <sheetViews>
    <sheetView view="pageBreakPreview" zoomScaleSheetLayoutView="100" workbookViewId="0" topLeftCell="A1">
      <selection activeCell="A10" sqref="A10:D10"/>
    </sheetView>
  </sheetViews>
  <sheetFormatPr defaultColWidth="9.140625" defaultRowHeight="15"/>
  <cols>
    <col min="1" max="1" width="9.140625" style="231" customWidth="1"/>
    <col min="2" max="2" width="13.28125" style="231" customWidth="1"/>
    <col min="3" max="3" width="12.140625" style="266" bestFit="1" customWidth="1"/>
    <col min="4" max="4" width="67.00390625" style="231" bestFit="1" customWidth="1"/>
    <col min="5" max="5" width="12.57421875" style="231" customWidth="1"/>
    <col min="6" max="6" width="11.57421875" style="231" bestFit="1" customWidth="1"/>
    <col min="7" max="7" width="16.28125" style="231" bestFit="1" customWidth="1"/>
    <col min="8" max="8" width="17.28125" style="231" bestFit="1" customWidth="1"/>
    <col min="9" max="16384" width="9.140625" style="231" customWidth="1"/>
  </cols>
  <sheetData>
    <row r="1" spans="1:8" ht="15.75" customHeight="1" thickTop="1">
      <c r="A1" s="504" t="s">
        <v>58</v>
      </c>
      <c r="B1" s="505"/>
      <c r="C1" s="505"/>
      <c r="D1" s="505"/>
      <c r="E1" s="505"/>
      <c r="F1" s="505"/>
      <c r="G1" s="505"/>
      <c r="H1" s="506"/>
    </row>
    <row r="2" spans="1:8" ht="15" customHeight="1">
      <c r="A2" s="507"/>
      <c r="B2" s="508"/>
      <c r="C2" s="508"/>
      <c r="D2" s="508"/>
      <c r="E2" s="508"/>
      <c r="F2" s="508"/>
      <c r="G2" s="508"/>
      <c r="H2" s="509"/>
    </row>
    <row r="3" spans="1:8" ht="15.75" customHeight="1" thickBot="1">
      <c r="A3" s="510"/>
      <c r="B3" s="511"/>
      <c r="C3" s="511"/>
      <c r="D3" s="511"/>
      <c r="E3" s="511"/>
      <c r="F3" s="511"/>
      <c r="G3" s="511"/>
      <c r="H3" s="512"/>
    </row>
    <row r="4" spans="1:8" ht="15.75" thickTop="1">
      <c r="A4" s="481" t="s">
        <v>59</v>
      </c>
      <c r="B4" s="482"/>
      <c r="C4" s="482"/>
      <c r="D4" s="483"/>
      <c r="E4" s="484"/>
      <c r="F4" s="485"/>
      <c r="G4" s="485"/>
      <c r="H4" s="486"/>
    </row>
    <row r="5" spans="1:8" ht="15" customHeight="1" thickBot="1">
      <c r="A5" s="513" t="s">
        <v>415</v>
      </c>
      <c r="B5" s="501"/>
      <c r="C5" s="501"/>
      <c r="D5" s="502"/>
      <c r="E5" s="500"/>
      <c r="F5" s="501"/>
      <c r="G5" s="501"/>
      <c r="H5" s="502"/>
    </row>
    <row r="6" spans="1:8" ht="13.5" customHeight="1" thickTop="1">
      <c r="A6" s="481" t="s">
        <v>60</v>
      </c>
      <c r="B6" s="482"/>
      <c r="C6" s="482"/>
      <c r="D6" s="483"/>
      <c r="E6" s="484"/>
      <c r="F6" s="485"/>
      <c r="G6" s="485"/>
      <c r="H6" s="486"/>
    </row>
    <row r="7" spans="1:8" ht="4.5" customHeight="1" thickBot="1">
      <c r="A7" s="487" t="s">
        <v>353</v>
      </c>
      <c r="B7" s="488"/>
      <c r="C7" s="488"/>
      <c r="D7" s="489"/>
      <c r="E7" s="494"/>
      <c r="F7" s="495"/>
      <c r="G7" s="495"/>
      <c r="H7" s="496"/>
    </row>
    <row r="8" spans="1:8" ht="15.75" thickTop="1">
      <c r="A8" s="490"/>
      <c r="B8" s="488"/>
      <c r="C8" s="488"/>
      <c r="D8" s="489"/>
      <c r="E8" s="484" t="s">
        <v>61</v>
      </c>
      <c r="F8" s="485"/>
      <c r="G8" s="485"/>
      <c r="H8" s="486"/>
    </row>
    <row r="9" spans="1:8" ht="15.75" thickBot="1">
      <c r="A9" s="491"/>
      <c r="B9" s="492"/>
      <c r="C9" s="492"/>
      <c r="D9" s="493"/>
      <c r="E9" s="491" t="s">
        <v>62</v>
      </c>
      <c r="F9" s="492"/>
      <c r="G9" s="492"/>
      <c r="H9" s="493"/>
    </row>
    <row r="10" spans="1:8" ht="15.75" customHeight="1" thickTop="1">
      <c r="A10" s="497"/>
      <c r="B10" s="498"/>
      <c r="C10" s="498"/>
      <c r="D10" s="499"/>
      <c r="E10" s="497" t="s">
        <v>63</v>
      </c>
      <c r="F10" s="498"/>
      <c r="G10" s="498"/>
      <c r="H10" s="499"/>
    </row>
    <row r="11" spans="1:8" ht="15.75" customHeight="1" thickBot="1">
      <c r="A11" s="500"/>
      <c r="B11" s="501"/>
      <c r="C11" s="501"/>
      <c r="D11" s="502"/>
      <c r="E11" s="500" t="s">
        <v>64</v>
      </c>
      <c r="F11" s="501"/>
      <c r="G11" s="501"/>
      <c r="H11" s="502"/>
    </row>
    <row r="12" spans="1:8" ht="15.75" thickTop="1">
      <c r="A12" s="503"/>
      <c r="B12" s="503"/>
      <c r="C12" s="503"/>
      <c r="D12" s="503"/>
      <c r="E12" s="503"/>
      <c r="F12" s="503"/>
      <c r="G12" s="503"/>
      <c r="H12" s="503"/>
    </row>
    <row r="13" spans="1:8" ht="15">
      <c r="A13" s="232" t="s">
        <v>0</v>
      </c>
      <c r="B13" s="233" t="s">
        <v>16</v>
      </c>
      <c r="C13" s="233" t="s">
        <v>17</v>
      </c>
      <c r="D13" s="469" t="s">
        <v>65</v>
      </c>
      <c r="E13" s="469"/>
      <c r="F13" s="469"/>
      <c r="G13" s="469"/>
      <c r="H13" s="234" t="s">
        <v>39</v>
      </c>
    </row>
    <row r="14" spans="1:22" ht="35.25" customHeight="1">
      <c r="A14" s="235" t="s">
        <v>25</v>
      </c>
      <c r="B14" s="236" t="s">
        <v>27</v>
      </c>
      <c r="C14" s="236" t="str">
        <f>'[2]PLANILHA C DES'!C16</f>
        <v>CP-I</v>
      </c>
      <c r="D14" s="470" t="s">
        <v>29</v>
      </c>
      <c r="E14" s="471"/>
      <c r="F14" s="471"/>
      <c r="G14" s="472"/>
      <c r="H14" s="237" t="s">
        <v>66</v>
      </c>
      <c r="P14" s="238"/>
      <c r="Q14" s="238"/>
      <c r="R14" s="239"/>
      <c r="S14" s="238"/>
      <c r="T14" s="238"/>
      <c r="U14" s="240"/>
      <c r="V14" s="240"/>
    </row>
    <row r="15" spans="1:22" ht="15">
      <c r="A15" s="235"/>
      <c r="B15" s="236"/>
      <c r="C15" s="236"/>
      <c r="D15" s="241"/>
      <c r="E15" s="467" t="s">
        <v>67</v>
      </c>
      <c r="F15" s="467"/>
      <c r="G15" s="468" t="s">
        <v>68</v>
      </c>
      <c r="H15" s="468"/>
      <c r="P15" s="238"/>
      <c r="Q15" s="238"/>
      <c r="R15" s="239"/>
      <c r="S15" s="238"/>
      <c r="T15" s="238"/>
      <c r="U15" s="240"/>
      <c r="V15" s="240"/>
    </row>
    <row r="16" spans="1:22" ht="27" customHeight="1">
      <c r="A16" s="233" t="s">
        <v>0</v>
      </c>
      <c r="B16" s="242" t="s">
        <v>16</v>
      </c>
      <c r="C16" s="242" t="s">
        <v>69</v>
      </c>
      <c r="D16" s="232" t="s">
        <v>70</v>
      </c>
      <c r="E16" s="233" t="s">
        <v>18</v>
      </c>
      <c r="F16" s="243" t="s">
        <v>19</v>
      </c>
      <c r="G16" s="243" t="s">
        <v>71</v>
      </c>
      <c r="H16" s="243" t="s">
        <v>72</v>
      </c>
      <c r="P16" s="238"/>
      <c r="Q16" s="238"/>
      <c r="R16" s="239"/>
      <c r="S16" s="238"/>
      <c r="T16" s="238"/>
      <c r="U16" s="240"/>
      <c r="V16" s="240"/>
    </row>
    <row r="17" spans="1:8" ht="15" customHeight="1" hidden="1">
      <c r="A17" s="244" t="s">
        <v>73</v>
      </c>
      <c r="B17" s="244" t="s">
        <v>74</v>
      </c>
      <c r="C17" s="479" t="s">
        <v>75</v>
      </c>
      <c r="D17" s="480"/>
      <c r="E17" s="480"/>
      <c r="F17" s="480"/>
      <c r="G17" s="480"/>
      <c r="H17" s="480"/>
    </row>
    <row r="18" spans="1:8" ht="30">
      <c r="A18" s="245">
        <v>1</v>
      </c>
      <c r="B18" s="246" t="s">
        <v>31</v>
      </c>
      <c r="C18" s="245">
        <v>4417</v>
      </c>
      <c r="D18" s="247" t="s">
        <v>76</v>
      </c>
      <c r="E18" s="248" t="s">
        <v>40</v>
      </c>
      <c r="F18" s="249">
        <v>1</v>
      </c>
      <c r="G18" s="250">
        <v>2.52</v>
      </c>
      <c r="H18" s="251">
        <f aca="true" t="shared" si="0" ref="H18:H24">G18*F18</f>
        <v>2.52</v>
      </c>
    </row>
    <row r="19" spans="1:8" ht="30">
      <c r="A19" s="245">
        <v>2</v>
      </c>
      <c r="B19" s="246" t="s">
        <v>31</v>
      </c>
      <c r="C19" s="245">
        <v>4491</v>
      </c>
      <c r="D19" s="247" t="s">
        <v>77</v>
      </c>
      <c r="E19" s="248" t="s">
        <v>40</v>
      </c>
      <c r="F19" s="249">
        <v>4</v>
      </c>
      <c r="G19" s="250">
        <v>5.91</v>
      </c>
      <c r="H19" s="251">
        <f t="shared" si="0"/>
        <v>23.64</v>
      </c>
    </row>
    <row r="20" spans="1:8" ht="30">
      <c r="A20" s="245">
        <v>3</v>
      </c>
      <c r="B20" s="246" t="s">
        <v>31</v>
      </c>
      <c r="C20" s="252">
        <v>4813</v>
      </c>
      <c r="D20" s="247" t="s">
        <v>78</v>
      </c>
      <c r="E20" s="253" t="s">
        <v>35</v>
      </c>
      <c r="F20" s="249">
        <v>1</v>
      </c>
      <c r="G20" s="250">
        <v>300</v>
      </c>
      <c r="H20" s="251">
        <f t="shared" si="0"/>
        <v>300</v>
      </c>
    </row>
    <row r="21" spans="1:8" ht="15">
      <c r="A21" s="245">
        <v>4</v>
      </c>
      <c r="B21" s="246" t="s">
        <v>31</v>
      </c>
      <c r="C21" s="245">
        <v>5075</v>
      </c>
      <c r="D21" s="254" t="s">
        <v>79</v>
      </c>
      <c r="E21" s="253" t="s">
        <v>36</v>
      </c>
      <c r="F21" s="249">
        <v>0.11</v>
      </c>
      <c r="G21" s="250">
        <v>11.85</v>
      </c>
      <c r="H21" s="251">
        <f t="shared" si="0"/>
        <v>1.3035</v>
      </c>
    </row>
    <row r="22" spans="1:8" ht="15">
      <c r="A22" s="245">
        <v>5</v>
      </c>
      <c r="B22" s="246" t="s">
        <v>31</v>
      </c>
      <c r="C22" s="245">
        <v>88316</v>
      </c>
      <c r="D22" s="247" t="s">
        <v>80</v>
      </c>
      <c r="E22" s="253" t="s">
        <v>32</v>
      </c>
      <c r="F22" s="249">
        <v>2</v>
      </c>
      <c r="G22" s="250">
        <v>14.32</v>
      </c>
      <c r="H22" s="251">
        <f t="shared" si="0"/>
        <v>28.64</v>
      </c>
    </row>
    <row r="23" spans="1:8" ht="15">
      <c r="A23" s="245">
        <v>6</v>
      </c>
      <c r="B23" s="246" t="s">
        <v>31</v>
      </c>
      <c r="C23" s="255">
        <v>88262</v>
      </c>
      <c r="D23" s="247" t="s">
        <v>81</v>
      </c>
      <c r="E23" s="253" t="s">
        <v>32</v>
      </c>
      <c r="F23" s="249">
        <v>1</v>
      </c>
      <c r="G23" s="250">
        <v>17.55</v>
      </c>
      <c r="H23" s="251">
        <f t="shared" si="0"/>
        <v>17.55</v>
      </c>
    </row>
    <row r="24" spans="1:8" ht="34.5" customHeight="1">
      <c r="A24" s="245">
        <v>7</v>
      </c>
      <c r="B24" s="246" t="s">
        <v>31</v>
      </c>
      <c r="C24" s="245">
        <v>94962</v>
      </c>
      <c r="D24" s="247" t="s">
        <v>82</v>
      </c>
      <c r="E24" s="253" t="s">
        <v>37</v>
      </c>
      <c r="F24" s="249">
        <v>0.01</v>
      </c>
      <c r="G24" s="250">
        <v>250.97</v>
      </c>
      <c r="H24" s="251">
        <f t="shared" si="0"/>
        <v>2.5097</v>
      </c>
    </row>
    <row r="25" spans="1:8" ht="15">
      <c r="A25" s="256"/>
      <c r="B25" s="256"/>
      <c r="C25" s="257"/>
      <c r="D25" s="465" t="s">
        <v>83</v>
      </c>
      <c r="E25" s="465"/>
      <c r="F25" s="258"/>
      <c r="G25" s="259"/>
      <c r="H25" s="260">
        <f>SUM(H18:H24)</f>
        <v>376.16</v>
      </c>
    </row>
    <row r="27" spans="1:8" s="280" customFormat="1" ht="15">
      <c r="A27" s="281" t="s">
        <v>0</v>
      </c>
      <c r="B27" s="282" t="s">
        <v>16</v>
      </c>
      <c r="C27" s="282" t="s">
        <v>17</v>
      </c>
      <c r="D27" s="473" t="s">
        <v>65</v>
      </c>
      <c r="E27" s="473"/>
      <c r="F27" s="473"/>
      <c r="G27" s="473"/>
      <c r="H27" s="283" t="s">
        <v>39</v>
      </c>
    </row>
    <row r="28" spans="1:8" s="280" customFormat="1" ht="15">
      <c r="A28" s="284" t="s">
        <v>390</v>
      </c>
      <c r="B28" s="285" t="s">
        <v>27</v>
      </c>
      <c r="C28" s="285" t="s">
        <v>148</v>
      </c>
      <c r="D28" s="474" t="s">
        <v>149</v>
      </c>
      <c r="E28" s="475"/>
      <c r="F28" s="475"/>
      <c r="G28" s="476"/>
      <c r="H28" s="286" t="s">
        <v>66</v>
      </c>
    </row>
    <row r="29" spans="1:8" s="280" customFormat="1" ht="15">
      <c r="A29" s="284"/>
      <c r="B29" s="285"/>
      <c r="C29" s="285"/>
      <c r="D29" s="287"/>
      <c r="E29" s="477" t="s">
        <v>67</v>
      </c>
      <c r="F29" s="477"/>
      <c r="G29" s="478" t="s">
        <v>150</v>
      </c>
      <c r="H29" s="478"/>
    </row>
    <row r="30" spans="1:8" s="280" customFormat="1" ht="30">
      <c r="A30" s="282" t="s">
        <v>0</v>
      </c>
      <c r="B30" s="288" t="s">
        <v>16</v>
      </c>
      <c r="C30" s="288" t="s">
        <v>69</v>
      </c>
      <c r="D30" s="281" t="s">
        <v>70</v>
      </c>
      <c r="E30" s="282" t="s">
        <v>18</v>
      </c>
      <c r="F30" s="289" t="s">
        <v>19</v>
      </c>
      <c r="G30" s="289" t="s">
        <v>71</v>
      </c>
      <c r="H30" s="289" t="s">
        <v>72</v>
      </c>
    </row>
    <row r="31" spans="1:8" s="280" customFormat="1" ht="15">
      <c r="A31" s="290">
        <v>1</v>
      </c>
      <c r="B31" s="291" t="s">
        <v>31</v>
      </c>
      <c r="C31" s="292">
        <v>88239</v>
      </c>
      <c r="D31" s="292" t="s">
        <v>151</v>
      </c>
      <c r="E31" s="293" t="s">
        <v>32</v>
      </c>
      <c r="F31" s="294">
        <v>2.5</v>
      </c>
      <c r="G31" s="295">
        <v>14.76</v>
      </c>
      <c r="H31" s="296">
        <v>2.52</v>
      </c>
    </row>
    <row r="32" spans="1:8" s="280" customFormat="1" ht="15">
      <c r="A32" s="290">
        <v>2</v>
      </c>
      <c r="B32" s="291" t="s">
        <v>31</v>
      </c>
      <c r="C32" s="290">
        <v>88261</v>
      </c>
      <c r="D32" s="292" t="s">
        <v>152</v>
      </c>
      <c r="E32" s="293" t="s">
        <v>32</v>
      </c>
      <c r="F32" s="294">
        <v>2.5</v>
      </c>
      <c r="G32" s="295">
        <v>16.76</v>
      </c>
      <c r="H32" s="296">
        <v>23.64</v>
      </c>
    </row>
    <row r="33" spans="1:8" s="280" customFormat="1" ht="15">
      <c r="A33" s="290">
        <v>3</v>
      </c>
      <c r="B33" s="291" t="s">
        <v>41</v>
      </c>
      <c r="C33" s="297" t="s">
        <v>153</v>
      </c>
      <c r="D33" s="292" t="s">
        <v>154</v>
      </c>
      <c r="E33" s="298" t="s">
        <v>37</v>
      </c>
      <c r="F33" s="294">
        <v>0.04</v>
      </c>
      <c r="G33" s="295">
        <v>2922.83</v>
      </c>
      <c r="H33" s="296">
        <v>300</v>
      </c>
    </row>
    <row r="34" spans="1:8" s="280" customFormat="1" ht="15">
      <c r="A34" s="299"/>
      <c r="B34" s="299"/>
      <c r="C34" s="300"/>
      <c r="D34" s="464" t="s">
        <v>83</v>
      </c>
      <c r="E34" s="464"/>
      <c r="F34" s="301"/>
      <c r="G34" s="302"/>
      <c r="H34" s="303">
        <f>SUM(H31:H33)</f>
        <v>326.16</v>
      </c>
    </row>
    <row r="35" spans="1:8" s="280" customFormat="1" ht="15">
      <c r="A35" s="304"/>
      <c r="B35" s="299"/>
      <c r="C35" s="300"/>
      <c r="D35" s="305"/>
      <c r="E35" s="305"/>
      <c r="F35" s="301"/>
      <c r="G35" s="302"/>
      <c r="H35" s="303"/>
    </row>
    <row r="36" spans="1:8" ht="15">
      <c r="A36" s="232" t="s">
        <v>0</v>
      </c>
      <c r="B36" s="233" t="s">
        <v>16</v>
      </c>
      <c r="C36" s="233" t="s">
        <v>17</v>
      </c>
      <c r="D36" s="469" t="s">
        <v>65</v>
      </c>
      <c r="E36" s="469"/>
      <c r="F36" s="469"/>
      <c r="G36" s="469"/>
      <c r="H36" s="234" t="s">
        <v>39</v>
      </c>
    </row>
    <row r="37" spans="1:22" ht="35.25" customHeight="1">
      <c r="A37" s="235" t="s">
        <v>412</v>
      </c>
      <c r="B37" s="236" t="s">
        <v>27</v>
      </c>
      <c r="C37" s="236" t="s">
        <v>84</v>
      </c>
      <c r="D37" s="470" t="s">
        <v>85</v>
      </c>
      <c r="E37" s="471"/>
      <c r="F37" s="471"/>
      <c r="G37" s="472"/>
      <c r="H37" s="237" t="s">
        <v>66</v>
      </c>
      <c r="P37" s="238"/>
      <c r="Q37" s="238"/>
      <c r="R37" s="239"/>
      <c r="S37" s="238"/>
      <c r="T37" s="238"/>
      <c r="U37" s="240"/>
      <c r="V37" s="240"/>
    </row>
    <row r="38" spans="1:22" ht="15">
      <c r="A38" s="235"/>
      <c r="B38" s="236"/>
      <c r="C38" s="236"/>
      <c r="D38" s="241"/>
      <c r="E38" s="467" t="s">
        <v>67</v>
      </c>
      <c r="F38" s="467"/>
      <c r="G38" s="468" t="s">
        <v>86</v>
      </c>
      <c r="H38" s="468"/>
      <c r="P38" s="238"/>
      <c r="Q38" s="238"/>
      <c r="R38" s="239"/>
      <c r="S38" s="238"/>
      <c r="T38" s="238"/>
      <c r="U38" s="240"/>
      <c r="V38" s="240"/>
    </row>
    <row r="39" spans="1:22" ht="30">
      <c r="A39" s="233" t="s">
        <v>0</v>
      </c>
      <c r="B39" s="242" t="s">
        <v>16</v>
      </c>
      <c r="C39" s="242" t="s">
        <v>69</v>
      </c>
      <c r="D39" s="232" t="s">
        <v>70</v>
      </c>
      <c r="E39" s="233" t="s">
        <v>18</v>
      </c>
      <c r="F39" s="243" t="s">
        <v>19</v>
      </c>
      <c r="G39" s="243" t="s">
        <v>71</v>
      </c>
      <c r="H39" s="243" t="s">
        <v>72</v>
      </c>
      <c r="P39" s="238"/>
      <c r="Q39" s="238"/>
      <c r="R39" s="239"/>
      <c r="S39" s="238"/>
      <c r="T39" s="238"/>
      <c r="U39" s="240"/>
      <c r="V39" s="240"/>
    </row>
    <row r="40" spans="1:8" ht="15">
      <c r="A40" s="245">
        <v>1</v>
      </c>
      <c r="B40" s="245" t="s">
        <v>31</v>
      </c>
      <c r="C40" s="261">
        <v>3</v>
      </c>
      <c r="D40" s="264" t="s">
        <v>87</v>
      </c>
      <c r="E40" s="253" t="s">
        <v>88</v>
      </c>
      <c r="F40" s="265" t="s">
        <v>89</v>
      </c>
      <c r="G40" s="262">
        <v>5.31</v>
      </c>
      <c r="H40" s="251">
        <f>G40*F40</f>
        <v>0.2655</v>
      </c>
    </row>
    <row r="41" spans="1:8" ht="15">
      <c r="A41" s="245">
        <v>2</v>
      </c>
      <c r="B41" s="245" t="s">
        <v>31</v>
      </c>
      <c r="C41" s="261">
        <v>88316</v>
      </c>
      <c r="D41" s="264" t="s">
        <v>80</v>
      </c>
      <c r="E41" s="253" t="s">
        <v>32</v>
      </c>
      <c r="F41" s="265" t="s">
        <v>90</v>
      </c>
      <c r="G41" s="262">
        <v>14.32</v>
      </c>
      <c r="H41" s="251">
        <f>G41*F41</f>
        <v>2.0048</v>
      </c>
    </row>
    <row r="42" spans="1:8" ht="15">
      <c r="A42" s="256"/>
      <c r="B42" s="256"/>
      <c r="C42" s="257"/>
      <c r="D42" s="465" t="s">
        <v>83</v>
      </c>
      <c r="E42" s="465"/>
      <c r="F42" s="263"/>
      <c r="G42" s="259"/>
      <c r="H42" s="260">
        <f>SUM(H40:H41)</f>
        <v>2.27</v>
      </c>
    </row>
    <row r="43" spans="1:4" ht="15">
      <c r="A43" s="466"/>
      <c r="B43" s="466"/>
      <c r="C43" s="466"/>
      <c r="D43" s="466"/>
    </row>
  </sheetData>
  <mergeCells count="33">
    <mergeCell ref="A1:H3"/>
    <mergeCell ref="A4:D4"/>
    <mergeCell ref="E4:H4"/>
    <mergeCell ref="A5:D5"/>
    <mergeCell ref="E5:H5"/>
    <mergeCell ref="A6:D6"/>
    <mergeCell ref="E6:H6"/>
    <mergeCell ref="E15:F15"/>
    <mergeCell ref="G15:H15"/>
    <mergeCell ref="A7:D9"/>
    <mergeCell ref="E7:H7"/>
    <mergeCell ref="E8:H8"/>
    <mergeCell ref="E9:H9"/>
    <mergeCell ref="A10:D10"/>
    <mergeCell ref="E10:H10"/>
    <mergeCell ref="A11:D11"/>
    <mergeCell ref="E11:H11"/>
    <mergeCell ref="A12:H12"/>
    <mergeCell ref="D27:G27"/>
    <mergeCell ref="D28:G28"/>
    <mergeCell ref="E29:F29"/>
    <mergeCell ref="G29:H29"/>
    <mergeCell ref="D13:G13"/>
    <mergeCell ref="D14:G14"/>
    <mergeCell ref="C17:H17"/>
    <mergeCell ref="D25:E25"/>
    <mergeCell ref="D34:E34"/>
    <mergeCell ref="D42:E42"/>
    <mergeCell ref="A43:D43"/>
    <mergeCell ref="E38:F38"/>
    <mergeCell ref="G38:H38"/>
    <mergeCell ref="D36:G36"/>
    <mergeCell ref="D37:G37"/>
  </mergeCells>
  <printOptions/>
  <pageMargins left="0.511811024" right="0.511811024" top="0.787401575" bottom="0.787401575" header="0.31496062" footer="0.31496062"/>
  <pageSetup horizontalDpi="600" verticalDpi="600" orientation="portrait" paperSize="9" scale="57" r:id="rId2"/>
  <drawing r:id="rId1"/>
</worksheet>
</file>

<file path=xl/worksheets/sheet5.xml><?xml version="1.0" encoding="utf-8"?>
<worksheet xmlns="http://schemas.openxmlformats.org/spreadsheetml/2006/main" xmlns:r="http://schemas.openxmlformats.org/officeDocument/2006/relationships">
  <dimension ref="A1:S36"/>
  <sheetViews>
    <sheetView view="pageBreakPreview" zoomScale="60" workbookViewId="0" topLeftCell="A1">
      <selection activeCell="A27" sqref="A27:S29"/>
    </sheetView>
  </sheetViews>
  <sheetFormatPr defaultColWidth="9.140625" defaultRowHeight="15"/>
  <cols>
    <col min="1" max="8" width="9.140625" style="362" customWidth="1"/>
    <col min="9" max="9" width="11.28125" style="362" bestFit="1" customWidth="1"/>
    <col min="10" max="10" width="6.8515625" style="362" bestFit="1" customWidth="1"/>
    <col min="11" max="11" width="11.28125" style="362" bestFit="1" customWidth="1"/>
    <col min="12" max="16384" width="9.140625" style="362" customWidth="1"/>
  </cols>
  <sheetData>
    <row r="1" spans="1:19" ht="15">
      <c r="A1" s="514" t="s">
        <v>91</v>
      </c>
      <c r="B1" s="515"/>
      <c r="C1" s="515"/>
      <c r="D1" s="515"/>
      <c r="E1" s="515"/>
      <c r="F1" s="515"/>
      <c r="G1" s="515"/>
      <c r="H1" s="515"/>
      <c r="I1" s="515"/>
      <c r="J1" s="515"/>
      <c r="K1" s="515"/>
      <c r="L1" s="515"/>
      <c r="M1" s="515"/>
      <c r="N1" s="515"/>
      <c r="O1" s="515"/>
      <c r="P1" s="515"/>
      <c r="Q1" s="515"/>
      <c r="R1" s="515"/>
      <c r="S1" s="516"/>
    </row>
    <row r="2" spans="1:19" ht="15">
      <c r="A2" s="517"/>
      <c r="B2" s="518"/>
      <c r="C2" s="518"/>
      <c r="D2" s="518"/>
      <c r="E2" s="518"/>
      <c r="F2" s="518"/>
      <c r="G2" s="518"/>
      <c r="H2" s="518"/>
      <c r="I2" s="518"/>
      <c r="J2" s="518"/>
      <c r="K2" s="518"/>
      <c r="L2" s="518"/>
      <c r="M2" s="518"/>
      <c r="N2" s="518"/>
      <c r="O2" s="518"/>
      <c r="P2" s="518"/>
      <c r="Q2" s="518"/>
      <c r="R2" s="518"/>
      <c r="S2" s="519"/>
    </row>
    <row r="3" spans="1:19" ht="15">
      <c r="A3" s="520" t="s">
        <v>354</v>
      </c>
      <c r="B3" s="521"/>
      <c r="C3" s="521"/>
      <c r="D3" s="521"/>
      <c r="E3" s="521"/>
      <c r="F3" s="522" t="s">
        <v>417</v>
      </c>
      <c r="G3" s="522"/>
      <c r="H3" s="522"/>
      <c r="I3" s="522"/>
      <c r="J3" s="522"/>
      <c r="K3" s="522"/>
      <c r="L3" s="522"/>
      <c r="M3" s="522"/>
      <c r="N3" s="522"/>
      <c r="O3" s="522"/>
      <c r="P3" s="522"/>
      <c r="Q3" s="522"/>
      <c r="R3" s="522"/>
      <c r="S3" s="523"/>
    </row>
    <row r="4" spans="1:19" ht="15">
      <c r="A4" s="524" t="s">
        <v>7</v>
      </c>
      <c r="B4" s="525"/>
      <c r="C4" s="525"/>
      <c r="D4" s="525"/>
      <c r="E4" s="525"/>
      <c r="F4" s="522"/>
      <c r="G4" s="522"/>
      <c r="H4" s="522"/>
      <c r="I4" s="522"/>
      <c r="J4" s="522"/>
      <c r="K4" s="522"/>
      <c r="L4" s="522"/>
      <c r="M4" s="522"/>
      <c r="N4" s="522"/>
      <c r="O4" s="522"/>
      <c r="P4" s="522"/>
      <c r="Q4" s="522"/>
      <c r="R4" s="522"/>
      <c r="S4" s="523"/>
    </row>
    <row r="5" spans="1:19" ht="15">
      <c r="A5" s="526" t="s">
        <v>92</v>
      </c>
      <c r="B5" s="527"/>
      <c r="C5" s="527"/>
      <c r="D5" s="527"/>
      <c r="E5" s="527"/>
      <c r="F5" s="528">
        <v>44117</v>
      </c>
      <c r="G5" s="528"/>
      <c r="H5" s="528"/>
      <c r="I5" s="528"/>
      <c r="J5" s="528"/>
      <c r="K5" s="528"/>
      <c r="L5" s="527"/>
      <c r="M5" s="527"/>
      <c r="N5" s="527"/>
      <c r="O5" s="527"/>
      <c r="P5" s="529"/>
      <c r="Q5" s="529"/>
      <c r="R5" s="529"/>
      <c r="S5" s="530"/>
    </row>
    <row r="6" spans="1:19" ht="15.75" thickBot="1">
      <c r="A6" s="536" t="s">
        <v>13</v>
      </c>
      <c r="B6" s="537"/>
      <c r="C6" s="537"/>
      <c r="D6" s="537"/>
      <c r="E6" s="537"/>
      <c r="F6" s="538" t="s">
        <v>353</v>
      </c>
      <c r="G6" s="538"/>
      <c r="H6" s="538"/>
      <c r="I6" s="538"/>
      <c r="J6" s="538"/>
      <c r="K6" s="538"/>
      <c r="L6" s="538"/>
      <c r="M6" s="538"/>
      <c r="N6" s="538"/>
      <c r="O6" s="538"/>
      <c r="P6" s="538"/>
      <c r="Q6" s="538"/>
      <c r="R6" s="538"/>
      <c r="S6" s="539"/>
    </row>
    <row r="7" spans="1:19" ht="15">
      <c r="A7" s="540"/>
      <c r="B7" s="540"/>
      <c r="C7" s="540"/>
      <c r="D7" s="540"/>
      <c r="E7" s="540"/>
      <c r="F7" s="540"/>
      <c r="G7" s="540"/>
      <c r="H7" s="540"/>
      <c r="I7" s="540"/>
      <c r="J7" s="540"/>
      <c r="K7" s="540"/>
      <c r="L7" s="540"/>
      <c r="M7" s="540"/>
      <c r="N7" s="540"/>
      <c r="O7" s="540"/>
      <c r="P7" s="540"/>
      <c r="Q7" s="540"/>
      <c r="R7" s="540"/>
      <c r="S7" s="540"/>
    </row>
    <row r="8" spans="1:19" ht="15.75" thickBot="1">
      <c r="A8" s="541"/>
      <c r="B8" s="541"/>
      <c r="C8" s="541"/>
      <c r="D8" s="541"/>
      <c r="E8" s="541"/>
      <c r="F8" s="541"/>
      <c r="G8" s="541"/>
      <c r="H8" s="541"/>
      <c r="I8" s="541"/>
      <c r="J8" s="541"/>
      <c r="K8" s="541"/>
      <c r="L8" s="541"/>
      <c r="M8" s="541"/>
      <c r="N8" s="541"/>
      <c r="O8" s="541"/>
      <c r="P8" s="541"/>
      <c r="Q8" s="541"/>
      <c r="R8" s="541"/>
      <c r="S8" s="541"/>
    </row>
    <row r="9" spans="1:19" ht="15">
      <c r="A9" s="542" t="s">
        <v>93</v>
      </c>
      <c r="B9" s="543"/>
      <c r="C9" s="543"/>
      <c r="D9" s="543"/>
      <c r="E9" s="543"/>
      <c r="F9" s="544"/>
      <c r="G9" s="545" t="s">
        <v>94</v>
      </c>
      <c r="H9" s="545"/>
      <c r="I9" s="545"/>
      <c r="J9" s="545"/>
      <c r="K9" s="545"/>
      <c r="L9" s="545"/>
      <c r="M9" s="545"/>
      <c r="N9" s="545"/>
      <c r="O9" s="545"/>
      <c r="P9" s="545"/>
      <c r="Q9" s="545"/>
      <c r="R9" s="545"/>
      <c r="S9" s="546"/>
    </row>
    <row r="10" spans="1:19" ht="15">
      <c r="A10" s="363" t="s">
        <v>355</v>
      </c>
      <c r="B10" s="547" t="s">
        <v>356</v>
      </c>
      <c r="C10" s="547"/>
      <c r="D10" s="547"/>
      <c r="E10" s="547" t="s">
        <v>357</v>
      </c>
      <c r="F10" s="548"/>
      <c r="G10" s="364"/>
      <c r="H10" s="365"/>
      <c r="I10" s="365"/>
      <c r="J10" s="365"/>
      <c r="K10" s="365"/>
      <c r="L10" s="365"/>
      <c r="M10" s="365"/>
      <c r="N10" s="365"/>
      <c r="O10" s="365"/>
      <c r="P10" s="365"/>
      <c r="Q10" s="365"/>
      <c r="R10" s="365"/>
      <c r="S10" s="366"/>
    </row>
    <row r="11" spans="1:19" ht="15">
      <c r="A11" s="367" t="s">
        <v>95</v>
      </c>
      <c r="B11" s="533" t="s">
        <v>358</v>
      </c>
      <c r="C11" s="533"/>
      <c r="D11" s="533"/>
      <c r="E11" s="534">
        <v>3</v>
      </c>
      <c r="F11" s="535"/>
      <c r="G11" s="549" t="s">
        <v>15</v>
      </c>
      <c r="H11" s="551" t="s">
        <v>96</v>
      </c>
      <c r="I11" s="368" t="s">
        <v>97</v>
      </c>
      <c r="J11" s="368" t="s">
        <v>98</v>
      </c>
      <c r="K11" s="368" t="s">
        <v>99</v>
      </c>
      <c r="L11" s="368" t="s">
        <v>98</v>
      </c>
      <c r="M11" s="368" t="s">
        <v>100</v>
      </c>
      <c r="N11" s="368" t="s">
        <v>98</v>
      </c>
      <c r="O11" s="368" t="s">
        <v>101</v>
      </c>
      <c r="P11" s="368" t="s">
        <v>98</v>
      </c>
      <c r="Q11" s="368" t="s">
        <v>102</v>
      </c>
      <c r="R11" s="553" t="s">
        <v>103</v>
      </c>
      <c r="S11" s="531">
        <v>1</v>
      </c>
    </row>
    <row r="12" spans="1:19" ht="15">
      <c r="A12" s="367" t="s">
        <v>105</v>
      </c>
      <c r="B12" s="533" t="s">
        <v>359</v>
      </c>
      <c r="C12" s="533"/>
      <c r="D12" s="533"/>
      <c r="E12" s="534">
        <v>1.27</v>
      </c>
      <c r="F12" s="535"/>
      <c r="G12" s="550"/>
      <c r="H12" s="552"/>
      <c r="I12" s="369"/>
      <c r="J12" s="369"/>
      <c r="K12" s="369"/>
      <c r="L12" s="369"/>
      <c r="M12" s="369" t="s">
        <v>104</v>
      </c>
      <c r="N12" s="369"/>
      <c r="O12" s="369"/>
      <c r="P12" s="370"/>
      <c r="Q12" s="370"/>
      <c r="R12" s="554"/>
      <c r="S12" s="532"/>
    </row>
    <row r="13" spans="1:19" ht="15">
      <c r="A13" s="367" t="s">
        <v>360</v>
      </c>
      <c r="B13" s="533" t="s">
        <v>361</v>
      </c>
      <c r="C13" s="533"/>
      <c r="D13" s="533"/>
      <c r="E13" s="534">
        <v>0.8</v>
      </c>
      <c r="F13" s="535"/>
      <c r="G13" s="371"/>
      <c r="H13" s="372"/>
      <c r="I13" s="372"/>
      <c r="J13" s="372"/>
      <c r="K13" s="372"/>
      <c r="L13" s="372"/>
      <c r="M13" s="372"/>
      <c r="N13" s="372"/>
      <c r="O13" s="372"/>
      <c r="P13" s="365"/>
      <c r="Q13" s="365"/>
      <c r="R13" s="365"/>
      <c r="S13" s="366"/>
    </row>
    <row r="14" spans="1:19" ht="15">
      <c r="A14" s="555" t="s">
        <v>362</v>
      </c>
      <c r="B14" s="556"/>
      <c r="C14" s="556"/>
      <c r="D14" s="556"/>
      <c r="E14" s="556"/>
      <c r="F14" s="556"/>
      <c r="G14" s="557" t="s">
        <v>363</v>
      </c>
      <c r="H14" s="373" t="s">
        <v>364</v>
      </c>
      <c r="I14" s="374">
        <f>1+E11/100</f>
        <v>1.03</v>
      </c>
      <c r="J14" s="375" t="s">
        <v>365</v>
      </c>
      <c r="K14" s="374">
        <f>1+E12/100</f>
        <v>1.0127</v>
      </c>
      <c r="L14" s="374" t="s">
        <v>366</v>
      </c>
      <c r="M14" s="374">
        <f>1+E13/100</f>
        <v>1.008</v>
      </c>
      <c r="N14" s="374" t="s">
        <v>365</v>
      </c>
      <c r="O14" s="374">
        <f>1+E16/100</f>
        <v>1.0716</v>
      </c>
      <c r="P14" s="376" t="s">
        <v>367</v>
      </c>
      <c r="Q14" s="376">
        <f>1+E26/100</f>
        <v>1.0059</v>
      </c>
      <c r="R14" s="376" t="s">
        <v>368</v>
      </c>
      <c r="S14" s="558">
        <v>-1</v>
      </c>
    </row>
    <row r="15" spans="1:19" ht="15">
      <c r="A15" s="363" t="s">
        <v>355</v>
      </c>
      <c r="B15" s="547" t="s">
        <v>356</v>
      </c>
      <c r="C15" s="547"/>
      <c r="D15" s="547"/>
      <c r="E15" s="547" t="s">
        <v>357</v>
      </c>
      <c r="F15" s="548"/>
      <c r="G15" s="557"/>
      <c r="H15" s="377"/>
      <c r="I15" s="378"/>
      <c r="J15" s="378"/>
      <c r="K15" s="379" t="s">
        <v>369</v>
      </c>
      <c r="L15" s="380" t="s">
        <v>103</v>
      </c>
      <c r="M15" s="378">
        <f>E23/100</f>
        <v>0.1065</v>
      </c>
      <c r="N15" s="381" t="s">
        <v>368</v>
      </c>
      <c r="O15" s="378"/>
      <c r="P15" s="382"/>
      <c r="Q15" s="382"/>
      <c r="R15" s="382"/>
      <c r="S15" s="558"/>
    </row>
    <row r="16" spans="1:19" ht="15">
      <c r="A16" s="367" t="s">
        <v>88</v>
      </c>
      <c r="B16" s="533" t="s">
        <v>370</v>
      </c>
      <c r="C16" s="533"/>
      <c r="D16" s="533"/>
      <c r="E16" s="534">
        <v>7.16</v>
      </c>
      <c r="F16" s="535"/>
      <c r="G16" s="383"/>
      <c r="H16" s="384"/>
      <c r="I16" s="384"/>
      <c r="J16" s="384"/>
      <c r="K16" s="384"/>
      <c r="L16" s="384"/>
      <c r="M16" s="384"/>
      <c r="N16" s="384"/>
      <c r="O16" s="384"/>
      <c r="P16" s="385"/>
      <c r="Q16" s="385"/>
      <c r="R16" s="385"/>
      <c r="S16" s="386"/>
    </row>
    <row r="17" spans="1:19" ht="15">
      <c r="A17" s="555" t="s">
        <v>371</v>
      </c>
      <c r="B17" s="556"/>
      <c r="C17" s="556"/>
      <c r="D17" s="556"/>
      <c r="E17" s="556"/>
      <c r="F17" s="556"/>
      <c r="G17" s="383"/>
      <c r="H17" s="384"/>
      <c r="I17" s="560" t="s">
        <v>9</v>
      </c>
      <c r="J17" s="560" t="s">
        <v>96</v>
      </c>
      <c r="K17" s="387">
        <f>I14*K14*M14*O14*Q14</f>
        <v>1.13336</v>
      </c>
      <c r="L17" s="560" t="s">
        <v>103</v>
      </c>
      <c r="M17" s="559">
        <v>1</v>
      </c>
      <c r="N17" s="384"/>
      <c r="O17" s="384"/>
      <c r="P17" s="385"/>
      <c r="Q17" s="385"/>
      <c r="R17" s="385"/>
      <c r="S17" s="386"/>
    </row>
    <row r="18" spans="1:19" ht="15">
      <c r="A18" s="363" t="s">
        <v>355</v>
      </c>
      <c r="B18" s="547" t="s">
        <v>356</v>
      </c>
      <c r="C18" s="547"/>
      <c r="D18" s="547"/>
      <c r="E18" s="547" t="s">
        <v>357</v>
      </c>
      <c r="F18" s="548"/>
      <c r="G18" s="383"/>
      <c r="H18" s="384"/>
      <c r="I18" s="560"/>
      <c r="J18" s="560"/>
      <c r="K18" s="388">
        <f>1-M15</f>
        <v>0.8935</v>
      </c>
      <c r="L18" s="560"/>
      <c r="M18" s="559"/>
      <c r="N18" s="384"/>
      <c r="O18" s="384"/>
      <c r="P18" s="385"/>
      <c r="Q18" s="385"/>
      <c r="R18" s="385"/>
      <c r="S18" s="386"/>
    </row>
    <row r="19" spans="1:19" ht="15">
      <c r="A19" s="367" t="s">
        <v>372</v>
      </c>
      <c r="B19" s="533" t="s">
        <v>373</v>
      </c>
      <c r="C19" s="533"/>
      <c r="D19" s="533"/>
      <c r="E19" s="534">
        <v>3</v>
      </c>
      <c r="F19" s="535"/>
      <c r="G19" s="371"/>
      <c r="H19" s="372"/>
      <c r="I19" s="372"/>
      <c r="J19" s="372"/>
      <c r="K19" s="372"/>
      <c r="L19" s="372"/>
      <c r="M19" s="372"/>
      <c r="N19" s="372"/>
      <c r="O19" s="372"/>
      <c r="P19" s="365"/>
      <c r="Q19" s="365"/>
      <c r="R19" s="365"/>
      <c r="S19" s="366"/>
    </row>
    <row r="20" spans="1:19" ht="15">
      <c r="A20" s="367" t="s">
        <v>374</v>
      </c>
      <c r="B20" s="533" t="s">
        <v>375</v>
      </c>
      <c r="C20" s="533"/>
      <c r="D20" s="533"/>
      <c r="E20" s="534">
        <v>0.65</v>
      </c>
      <c r="F20" s="535"/>
      <c r="G20" s="371"/>
      <c r="H20" s="372"/>
      <c r="I20" s="378" t="s">
        <v>9</v>
      </c>
      <c r="J20" s="378" t="s">
        <v>96</v>
      </c>
      <c r="K20" s="389">
        <f>TRUNC((K17/K18),4)</f>
        <v>1.2684</v>
      </c>
      <c r="L20" s="378" t="s">
        <v>103</v>
      </c>
      <c r="M20" s="390">
        <v>1</v>
      </c>
      <c r="N20" s="372"/>
      <c r="O20" s="372"/>
      <c r="P20" s="365"/>
      <c r="Q20" s="365"/>
      <c r="R20" s="365"/>
      <c r="S20" s="366"/>
    </row>
    <row r="21" spans="1:19" ht="15.75" thickBot="1">
      <c r="A21" s="367" t="s">
        <v>376</v>
      </c>
      <c r="B21" s="533" t="s">
        <v>377</v>
      </c>
      <c r="C21" s="533"/>
      <c r="D21" s="533"/>
      <c r="E21" s="534">
        <v>2.5</v>
      </c>
      <c r="F21" s="535"/>
      <c r="G21" s="371"/>
      <c r="H21" s="372"/>
      <c r="I21" s="372"/>
      <c r="J21" s="372"/>
      <c r="K21" s="372"/>
      <c r="L21" s="372"/>
      <c r="M21" s="372"/>
      <c r="N21" s="372"/>
      <c r="O21" s="372"/>
      <c r="P21" s="365"/>
      <c r="Q21" s="365"/>
      <c r="R21" s="365"/>
      <c r="S21" s="366"/>
    </row>
    <row r="22" spans="1:19" ht="15.75" thickBot="1">
      <c r="A22" s="367" t="s">
        <v>378</v>
      </c>
      <c r="B22" s="561" t="s">
        <v>379</v>
      </c>
      <c r="C22" s="562"/>
      <c r="D22" s="563"/>
      <c r="E22" s="534">
        <v>4.5</v>
      </c>
      <c r="F22" s="535"/>
      <c r="G22" s="371"/>
      <c r="H22" s="372"/>
      <c r="I22" s="391" t="s">
        <v>9</v>
      </c>
      <c r="J22" s="392" t="s">
        <v>96</v>
      </c>
      <c r="K22" s="393">
        <f>TRUNC((K20-M20),4)</f>
        <v>0.2684</v>
      </c>
      <c r="L22" s="372"/>
      <c r="M22" s="372"/>
      <c r="N22" s="372"/>
      <c r="O22" s="372"/>
      <c r="P22" s="365"/>
      <c r="Q22" s="365"/>
      <c r="R22" s="365"/>
      <c r="S22" s="366"/>
    </row>
    <row r="23" spans="1:19" ht="15">
      <c r="A23" s="564" t="s">
        <v>380</v>
      </c>
      <c r="B23" s="533"/>
      <c r="C23" s="533"/>
      <c r="D23" s="533"/>
      <c r="E23" s="534">
        <f>E19+E20+E21+E22</f>
        <v>10.65</v>
      </c>
      <c r="F23" s="535"/>
      <c r="G23" s="371"/>
      <c r="H23" s="372"/>
      <c r="I23" s="372"/>
      <c r="J23" s="372"/>
      <c r="K23" s="372"/>
      <c r="L23" s="372"/>
      <c r="M23" s="372"/>
      <c r="N23" s="372"/>
      <c r="O23" s="372"/>
      <c r="P23" s="365"/>
      <c r="Q23" s="365"/>
      <c r="R23" s="365"/>
      <c r="S23" s="366"/>
    </row>
    <row r="24" spans="1:19" ht="15">
      <c r="A24" s="555" t="s">
        <v>381</v>
      </c>
      <c r="B24" s="556"/>
      <c r="C24" s="556"/>
      <c r="D24" s="556"/>
      <c r="E24" s="556"/>
      <c r="F24" s="556"/>
      <c r="G24" s="371"/>
      <c r="H24" s="372"/>
      <c r="I24" s="372"/>
      <c r="J24" s="372"/>
      <c r="K24" s="372"/>
      <c r="L24" s="372"/>
      <c r="M24" s="372"/>
      <c r="N24" s="372"/>
      <c r="O24" s="372"/>
      <c r="P24" s="365"/>
      <c r="Q24" s="365"/>
      <c r="R24" s="365"/>
      <c r="S24" s="366"/>
    </row>
    <row r="25" spans="1:19" ht="15">
      <c r="A25" s="363" t="s">
        <v>355</v>
      </c>
      <c r="B25" s="547" t="s">
        <v>356</v>
      </c>
      <c r="C25" s="547"/>
      <c r="D25" s="547"/>
      <c r="E25" s="547" t="s">
        <v>357</v>
      </c>
      <c r="F25" s="548"/>
      <c r="G25" s="371"/>
      <c r="H25" s="372"/>
      <c r="I25" s="372"/>
      <c r="J25" s="372"/>
      <c r="K25" s="372"/>
      <c r="L25" s="372"/>
      <c r="M25" s="372"/>
      <c r="N25" s="372"/>
      <c r="O25" s="372"/>
      <c r="P25" s="365"/>
      <c r="Q25" s="365"/>
      <c r="R25" s="365"/>
      <c r="S25" s="366"/>
    </row>
    <row r="26" spans="1:19" ht="15.75" thickBot="1">
      <c r="A26" s="394" t="s">
        <v>106</v>
      </c>
      <c r="B26" s="569" t="s">
        <v>382</v>
      </c>
      <c r="C26" s="569"/>
      <c r="D26" s="569"/>
      <c r="E26" s="570">
        <v>0.59</v>
      </c>
      <c r="F26" s="571"/>
      <c r="G26" s="395"/>
      <c r="H26" s="396"/>
      <c r="I26" s="396"/>
      <c r="J26" s="396"/>
      <c r="K26" s="396"/>
      <c r="L26" s="396"/>
      <c r="M26" s="396"/>
      <c r="N26" s="396"/>
      <c r="O26" s="396"/>
      <c r="P26" s="397"/>
      <c r="Q26" s="397"/>
      <c r="R26" s="397"/>
      <c r="S26" s="398"/>
    </row>
    <row r="27" spans="1:19" ht="15">
      <c r="A27" s="572"/>
      <c r="B27" s="572"/>
      <c r="C27" s="572"/>
      <c r="D27" s="572"/>
      <c r="E27" s="572"/>
      <c r="F27" s="572"/>
      <c r="G27" s="572"/>
      <c r="H27" s="572"/>
      <c r="I27" s="572"/>
      <c r="J27" s="572"/>
      <c r="K27" s="572"/>
      <c r="L27" s="572"/>
      <c r="M27" s="572"/>
      <c r="N27" s="572"/>
      <c r="O27" s="572"/>
      <c r="P27" s="572"/>
      <c r="Q27" s="572"/>
      <c r="R27" s="572"/>
      <c r="S27" s="572"/>
    </row>
    <row r="28" spans="1:19" ht="15">
      <c r="A28" s="529"/>
      <c r="B28" s="529"/>
      <c r="C28" s="529"/>
      <c r="D28" s="529"/>
      <c r="E28" s="529"/>
      <c r="F28" s="529"/>
      <c r="G28" s="529"/>
      <c r="H28" s="529"/>
      <c r="I28" s="529"/>
      <c r="J28" s="529"/>
      <c r="K28" s="529"/>
      <c r="L28" s="529"/>
      <c r="M28" s="529"/>
      <c r="N28" s="529"/>
      <c r="O28" s="529"/>
      <c r="P28" s="529"/>
      <c r="Q28" s="529"/>
      <c r="R28" s="529"/>
      <c r="S28" s="529"/>
    </row>
    <row r="29" spans="1:19" ht="15">
      <c r="A29" s="573"/>
      <c r="B29" s="573"/>
      <c r="C29" s="573"/>
      <c r="D29" s="573"/>
      <c r="E29" s="573"/>
      <c r="F29" s="573"/>
      <c r="G29" s="573"/>
      <c r="H29" s="573"/>
      <c r="I29" s="573"/>
      <c r="J29" s="573"/>
      <c r="K29" s="573"/>
      <c r="L29" s="573"/>
      <c r="M29" s="573"/>
      <c r="N29" s="573"/>
      <c r="O29" s="573"/>
      <c r="P29" s="573"/>
      <c r="Q29" s="573"/>
      <c r="R29" s="573"/>
      <c r="S29" s="573"/>
    </row>
    <row r="30" spans="1:19" ht="15">
      <c r="A30" s="565" t="s">
        <v>107</v>
      </c>
      <c r="B30" s="565"/>
      <c r="C30" s="565"/>
      <c r="D30" s="565"/>
      <c r="E30" s="565"/>
      <c r="F30" s="565"/>
      <c r="G30" s="565"/>
      <c r="H30" s="565"/>
      <c r="I30" s="565"/>
      <c r="J30" s="565"/>
      <c r="K30" s="565"/>
      <c r="L30" s="565"/>
      <c r="M30" s="565"/>
      <c r="N30" s="565"/>
      <c r="O30" s="565"/>
      <c r="P30" s="565"/>
      <c r="Q30" s="565"/>
      <c r="R30" s="565"/>
      <c r="S30" s="565"/>
    </row>
    <row r="31" spans="1:19" ht="15">
      <c r="A31" s="566" t="s">
        <v>108</v>
      </c>
      <c r="B31" s="566"/>
      <c r="C31" s="566"/>
      <c r="D31" s="566"/>
      <c r="E31" s="566"/>
      <c r="F31" s="566"/>
      <c r="G31" s="566"/>
      <c r="H31" s="566"/>
      <c r="I31" s="566"/>
      <c r="J31" s="566"/>
      <c r="K31" s="566"/>
      <c r="L31" s="566"/>
      <c r="M31" s="566"/>
      <c r="N31" s="566"/>
      <c r="O31" s="566"/>
      <c r="P31" s="566"/>
      <c r="Q31" s="566"/>
      <c r="R31" s="566"/>
      <c r="S31" s="566"/>
    </row>
    <row r="32" spans="1:19" ht="15">
      <c r="A32" s="567" t="s">
        <v>109</v>
      </c>
      <c r="B32" s="567"/>
      <c r="C32" s="567"/>
      <c r="D32" s="567"/>
      <c r="E32" s="567"/>
      <c r="F32" s="567"/>
      <c r="G32" s="567"/>
      <c r="H32" s="567"/>
      <c r="I32" s="567"/>
      <c r="J32" s="567"/>
      <c r="K32" s="567"/>
      <c r="L32" s="567"/>
      <c r="M32" s="567"/>
      <c r="N32" s="567"/>
      <c r="O32" s="567"/>
      <c r="P32" s="567"/>
      <c r="Q32" s="567"/>
      <c r="R32" s="567"/>
      <c r="S32" s="567"/>
    </row>
    <row r="33" spans="1:19" ht="15">
      <c r="A33" s="567"/>
      <c r="B33" s="567"/>
      <c r="C33" s="567"/>
      <c r="D33" s="567"/>
      <c r="E33" s="567"/>
      <c r="F33" s="567"/>
      <c r="G33" s="567"/>
      <c r="H33" s="567"/>
      <c r="I33" s="567"/>
      <c r="J33" s="567"/>
      <c r="K33" s="567"/>
      <c r="L33" s="567"/>
      <c r="M33" s="567"/>
      <c r="N33" s="567"/>
      <c r="O33" s="567"/>
      <c r="P33" s="567"/>
      <c r="Q33" s="567"/>
      <c r="R33" s="567"/>
      <c r="S33" s="567"/>
    </row>
    <row r="34" spans="1:19" ht="15">
      <c r="A34" s="567"/>
      <c r="B34" s="567"/>
      <c r="C34" s="567"/>
      <c r="D34" s="567"/>
      <c r="E34" s="567"/>
      <c r="F34" s="567"/>
      <c r="G34" s="567"/>
      <c r="H34" s="567"/>
      <c r="I34" s="567"/>
      <c r="J34" s="567"/>
      <c r="K34" s="567"/>
      <c r="L34" s="567"/>
      <c r="M34" s="567"/>
      <c r="N34" s="567"/>
      <c r="O34" s="567"/>
      <c r="P34" s="567"/>
      <c r="Q34" s="567"/>
      <c r="R34" s="567"/>
      <c r="S34" s="567"/>
    </row>
    <row r="35" spans="1:19" ht="15">
      <c r="A35" s="568"/>
      <c r="B35" s="568"/>
      <c r="C35" s="568"/>
      <c r="D35" s="568"/>
      <c r="E35" s="568"/>
      <c r="F35" s="568"/>
      <c r="G35" s="568"/>
      <c r="H35" s="568"/>
      <c r="I35" s="568"/>
      <c r="J35" s="568"/>
      <c r="K35" s="568"/>
      <c r="L35" s="568"/>
      <c r="M35" s="568"/>
      <c r="N35" s="568"/>
      <c r="O35" s="568"/>
      <c r="P35" s="568"/>
      <c r="Q35" s="568"/>
      <c r="R35" s="568"/>
      <c r="S35" s="568"/>
    </row>
    <row r="36" spans="1:19" ht="15">
      <c r="A36" s="568"/>
      <c r="B36" s="568"/>
      <c r="C36" s="568"/>
      <c r="D36" s="568"/>
      <c r="E36" s="568"/>
      <c r="F36" s="568"/>
      <c r="G36" s="568"/>
      <c r="H36" s="568"/>
      <c r="I36" s="568"/>
      <c r="J36" s="568"/>
      <c r="K36" s="568"/>
      <c r="L36" s="568"/>
      <c r="M36" s="568"/>
      <c r="N36" s="568"/>
      <c r="O36" s="568"/>
      <c r="P36" s="568"/>
      <c r="Q36" s="568"/>
      <c r="R36" s="568"/>
      <c r="S36" s="568"/>
    </row>
  </sheetData>
  <mergeCells count="59">
    <mergeCell ref="A30:S30"/>
    <mergeCell ref="A31:S31"/>
    <mergeCell ref="A32:S34"/>
    <mergeCell ref="A35:S36"/>
    <mergeCell ref="A24:F24"/>
    <mergeCell ref="B25:D25"/>
    <mergeCell ref="E25:F25"/>
    <mergeCell ref="B26:D26"/>
    <mergeCell ref="E26:F26"/>
    <mergeCell ref="A27:S29"/>
    <mergeCell ref="B21:D21"/>
    <mergeCell ref="E21:F21"/>
    <mergeCell ref="B22:D22"/>
    <mergeCell ref="E22:F22"/>
    <mergeCell ref="A23:D23"/>
    <mergeCell ref="E23:F23"/>
    <mergeCell ref="M17:M18"/>
    <mergeCell ref="B18:D18"/>
    <mergeCell ref="E18:F18"/>
    <mergeCell ref="B19:D19"/>
    <mergeCell ref="E19:F19"/>
    <mergeCell ref="I17:I18"/>
    <mergeCell ref="J17:J18"/>
    <mergeCell ref="L17:L18"/>
    <mergeCell ref="B20:D20"/>
    <mergeCell ref="E20:F20"/>
    <mergeCell ref="B16:D16"/>
    <mergeCell ref="E16:F16"/>
    <mergeCell ref="A17:F17"/>
    <mergeCell ref="B13:D13"/>
    <mergeCell ref="E13:F13"/>
    <mergeCell ref="A14:F14"/>
    <mergeCell ref="G14:G15"/>
    <mergeCell ref="S14:S15"/>
    <mergeCell ref="B15:D15"/>
    <mergeCell ref="E15:F15"/>
    <mergeCell ref="S11:S12"/>
    <mergeCell ref="B12:D12"/>
    <mergeCell ref="E12:F12"/>
    <mergeCell ref="A6:E6"/>
    <mergeCell ref="F6:S6"/>
    <mergeCell ref="A7:S8"/>
    <mergeCell ref="A9:F9"/>
    <mergeCell ref="G9:S9"/>
    <mergeCell ref="B10:D10"/>
    <mergeCell ref="E10:F10"/>
    <mergeCell ref="B11:D11"/>
    <mergeCell ref="E11:F11"/>
    <mergeCell ref="G11:G12"/>
    <mergeCell ref="H11:H12"/>
    <mergeCell ref="R11:R12"/>
    <mergeCell ref="A1:S2"/>
    <mergeCell ref="A3:E3"/>
    <mergeCell ref="F3:S4"/>
    <mergeCell ref="A4:E4"/>
    <mergeCell ref="A5:E5"/>
    <mergeCell ref="F5:K5"/>
    <mergeCell ref="L5:O5"/>
    <mergeCell ref="P5:S5"/>
  </mergeCells>
  <printOptions/>
  <pageMargins left="0.511811024" right="0.511811024" top="0.787401575" bottom="0.787401575" header="0.31496062" footer="0.31496062"/>
  <pageSetup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dimension ref="A1:BH43"/>
  <sheetViews>
    <sheetView view="pageBreakPreview" zoomScale="90" zoomScaleSheetLayoutView="90" workbookViewId="0" topLeftCell="A7">
      <selection activeCell="M28" sqref="M28"/>
    </sheetView>
  </sheetViews>
  <sheetFormatPr defaultColWidth="9.00390625" defaultRowHeight="12" customHeight="1"/>
  <cols>
    <col min="1" max="1" width="4.7109375" style="7" customWidth="1"/>
    <col min="2" max="2" width="10.28125" style="7" customWidth="1"/>
    <col min="3" max="3" width="8.8515625" style="7" customWidth="1"/>
    <col min="4" max="5" width="4.7109375" style="7" customWidth="1"/>
    <col min="6" max="6" width="17.140625" style="7" customWidth="1"/>
    <col min="7" max="7" width="9.00390625" style="8" customWidth="1"/>
    <col min="8" max="8" width="13.421875" style="8" customWidth="1"/>
    <col min="9" max="9" width="12.7109375" style="8" customWidth="1"/>
    <col min="10" max="10" width="7.57421875" style="8" customWidth="1"/>
    <col min="11" max="11" width="13.421875" style="8" customWidth="1"/>
    <col min="12" max="12" width="8.8515625" style="8" customWidth="1"/>
    <col min="13" max="13" width="13.421875" style="8" customWidth="1"/>
    <col min="14" max="14" width="12.7109375" style="8" bestFit="1" customWidth="1"/>
    <col min="15" max="15" width="8.28125" style="8" customWidth="1"/>
    <col min="16" max="16" width="15.57421875" style="8" customWidth="1"/>
    <col min="17" max="17" width="12.57421875" style="8" customWidth="1"/>
    <col min="18" max="18" width="11.8515625" style="8" customWidth="1"/>
    <col min="19" max="19" width="3.57421875" style="8" customWidth="1"/>
    <col min="20" max="21" width="11.8515625" style="8" customWidth="1"/>
    <col min="22" max="22" width="3.57421875" style="8" customWidth="1"/>
    <col min="23" max="24" width="11.8515625" style="8" customWidth="1"/>
    <col min="25" max="25" width="3.57421875" style="8" customWidth="1"/>
    <col min="26" max="27" width="11.8515625" style="8" customWidth="1"/>
    <col min="28" max="28" width="3.57421875" style="8" customWidth="1"/>
    <col min="29" max="30" width="11.8515625" style="8" customWidth="1"/>
    <col min="31" max="31" width="3.57421875" style="8" customWidth="1"/>
    <col min="32" max="33" width="11.8515625" style="8" customWidth="1"/>
    <col min="34" max="34" width="3.57421875" style="8" customWidth="1"/>
    <col min="35" max="36" width="11.8515625" style="8" customWidth="1"/>
    <col min="37" max="37" width="3.57421875" style="8" customWidth="1"/>
    <col min="38" max="39" width="11.8515625" style="8" customWidth="1"/>
    <col min="40" max="40" width="3.57421875" style="8" customWidth="1"/>
    <col min="41" max="42" width="11.8515625" style="8" customWidth="1"/>
    <col min="43" max="43" width="3.57421875" style="8" customWidth="1"/>
    <col min="44" max="45" width="11.8515625" style="8" customWidth="1"/>
    <col min="46" max="46" width="3.57421875" style="8" customWidth="1"/>
    <col min="47" max="48" width="11.8515625" style="8" customWidth="1"/>
    <col min="49" max="49" width="3.57421875" style="8" customWidth="1"/>
    <col min="50" max="51" width="11.8515625" style="8" customWidth="1"/>
    <col min="52" max="52" width="3.57421875" style="8" customWidth="1"/>
    <col min="53" max="54" width="11.8515625" style="8" customWidth="1"/>
    <col min="55" max="55" width="3.57421875" style="8" customWidth="1"/>
    <col min="56" max="57" width="11.8515625" style="8" customWidth="1"/>
    <col min="58" max="58" width="3.57421875" style="8" customWidth="1"/>
    <col min="59" max="252" width="9.140625" style="8" customWidth="1"/>
    <col min="253" max="253" width="4.7109375" style="8" customWidth="1"/>
    <col min="254" max="254" width="10.28125" style="8" customWidth="1"/>
    <col min="255" max="255" width="8.8515625" style="8" customWidth="1"/>
    <col min="256" max="257" width="4.7109375" style="8" customWidth="1"/>
    <col min="258" max="258" width="10.8515625" style="8" customWidth="1"/>
    <col min="259" max="259" width="9.00390625" style="8" customWidth="1"/>
    <col min="260" max="260" width="12.421875" style="8" customWidth="1"/>
    <col min="261" max="261" width="12.8515625" style="8" customWidth="1"/>
    <col min="262" max="262" width="12.7109375" style="8" customWidth="1"/>
    <col min="263" max="263" width="7.28125" style="8" customWidth="1"/>
    <col min="264" max="264" width="12.7109375" style="8" customWidth="1"/>
    <col min="265" max="265" width="12.8515625" style="8" customWidth="1"/>
    <col min="266" max="266" width="7.57421875" style="8" customWidth="1"/>
    <col min="267" max="267" width="13.421875" style="8" customWidth="1"/>
    <col min="268" max="268" width="13.28125" style="8" customWidth="1"/>
    <col min="269" max="269" width="4.7109375" style="8" customWidth="1"/>
    <col min="270" max="271" width="11.8515625" style="8" customWidth="1"/>
    <col min="272" max="272" width="3.57421875" style="8" customWidth="1"/>
    <col min="273" max="274" width="11.8515625" style="8" customWidth="1"/>
    <col min="275" max="275" width="3.57421875" style="8" customWidth="1"/>
    <col min="276" max="277" width="11.8515625" style="8" customWidth="1"/>
    <col min="278" max="278" width="3.57421875" style="8" customWidth="1"/>
    <col min="279" max="280" width="11.8515625" style="8" customWidth="1"/>
    <col min="281" max="281" width="3.57421875" style="8" customWidth="1"/>
    <col min="282" max="283" width="11.8515625" style="8" customWidth="1"/>
    <col min="284" max="284" width="3.57421875" style="8" customWidth="1"/>
    <col min="285" max="286" width="11.8515625" style="8" customWidth="1"/>
    <col min="287" max="287" width="3.57421875" style="8" customWidth="1"/>
    <col min="288" max="289" width="11.8515625" style="8" customWidth="1"/>
    <col min="290" max="290" width="3.57421875" style="8" customWidth="1"/>
    <col min="291" max="292" width="11.8515625" style="8" customWidth="1"/>
    <col min="293" max="293" width="3.57421875" style="8" customWidth="1"/>
    <col min="294" max="295" width="11.8515625" style="8" customWidth="1"/>
    <col min="296" max="296" width="3.57421875" style="8" customWidth="1"/>
    <col min="297" max="298" width="11.8515625" style="8" customWidth="1"/>
    <col min="299" max="299" width="3.57421875" style="8" customWidth="1"/>
    <col min="300" max="301" width="11.8515625" style="8" customWidth="1"/>
    <col min="302" max="302" width="3.57421875" style="8" customWidth="1"/>
    <col min="303" max="304" width="11.8515625" style="8" customWidth="1"/>
    <col min="305" max="305" width="3.57421875" style="8" customWidth="1"/>
    <col min="306" max="307" width="11.8515625" style="8" customWidth="1"/>
    <col min="308" max="308" width="3.57421875" style="8" customWidth="1"/>
    <col min="309" max="310" width="11.8515625" style="8" customWidth="1"/>
    <col min="311" max="311" width="3.57421875" style="8" customWidth="1"/>
    <col min="312" max="313" width="11.8515625" style="8" customWidth="1"/>
    <col min="314" max="314" width="3.57421875" style="8" customWidth="1"/>
    <col min="315" max="508" width="9.140625" style="8" customWidth="1"/>
    <col min="509" max="509" width="4.7109375" style="8" customWidth="1"/>
    <col min="510" max="510" width="10.28125" style="8" customWidth="1"/>
    <col min="511" max="511" width="8.8515625" style="8" customWidth="1"/>
    <col min="512" max="513" width="4.7109375" style="8" customWidth="1"/>
    <col min="514" max="514" width="10.8515625" style="8" customWidth="1"/>
    <col min="515" max="515" width="9.00390625" style="8" customWidth="1"/>
    <col min="516" max="516" width="12.421875" style="8" customWidth="1"/>
    <col min="517" max="517" width="12.8515625" style="8" customWidth="1"/>
    <col min="518" max="518" width="12.7109375" style="8" customWidth="1"/>
    <col min="519" max="519" width="7.28125" style="8" customWidth="1"/>
    <col min="520" max="520" width="12.7109375" style="8" customWidth="1"/>
    <col min="521" max="521" width="12.8515625" style="8" customWidth="1"/>
    <col min="522" max="522" width="7.57421875" style="8" customWidth="1"/>
    <col min="523" max="523" width="13.421875" style="8" customWidth="1"/>
    <col min="524" max="524" width="13.28125" style="8" customWidth="1"/>
    <col min="525" max="525" width="4.7109375" style="8" customWidth="1"/>
    <col min="526" max="527" width="11.8515625" style="8" customWidth="1"/>
    <col min="528" max="528" width="3.57421875" style="8" customWidth="1"/>
    <col min="529" max="530" width="11.8515625" style="8" customWidth="1"/>
    <col min="531" max="531" width="3.57421875" style="8" customWidth="1"/>
    <col min="532" max="533" width="11.8515625" style="8" customWidth="1"/>
    <col min="534" max="534" width="3.57421875" style="8" customWidth="1"/>
    <col min="535" max="536" width="11.8515625" style="8" customWidth="1"/>
    <col min="537" max="537" width="3.57421875" style="8" customWidth="1"/>
    <col min="538" max="539" width="11.8515625" style="8" customWidth="1"/>
    <col min="540" max="540" width="3.57421875" style="8" customWidth="1"/>
    <col min="541" max="542" width="11.8515625" style="8" customWidth="1"/>
    <col min="543" max="543" width="3.57421875" style="8" customWidth="1"/>
    <col min="544" max="545" width="11.8515625" style="8" customWidth="1"/>
    <col min="546" max="546" width="3.57421875" style="8" customWidth="1"/>
    <col min="547" max="548" width="11.8515625" style="8" customWidth="1"/>
    <col min="549" max="549" width="3.57421875" style="8" customWidth="1"/>
    <col min="550" max="551" width="11.8515625" style="8" customWidth="1"/>
    <col min="552" max="552" width="3.57421875" style="8" customWidth="1"/>
    <col min="553" max="554" width="11.8515625" style="8" customWidth="1"/>
    <col min="555" max="555" width="3.57421875" style="8" customWidth="1"/>
    <col min="556" max="557" width="11.8515625" style="8" customWidth="1"/>
    <col min="558" max="558" width="3.57421875" style="8" customWidth="1"/>
    <col min="559" max="560" width="11.8515625" style="8" customWidth="1"/>
    <col min="561" max="561" width="3.57421875" style="8" customWidth="1"/>
    <col min="562" max="563" width="11.8515625" style="8" customWidth="1"/>
    <col min="564" max="564" width="3.57421875" style="8" customWidth="1"/>
    <col min="565" max="566" width="11.8515625" style="8" customWidth="1"/>
    <col min="567" max="567" width="3.57421875" style="8" customWidth="1"/>
    <col min="568" max="569" width="11.8515625" style="8" customWidth="1"/>
    <col min="570" max="570" width="3.57421875" style="8" customWidth="1"/>
    <col min="571" max="764" width="9.140625" style="8" customWidth="1"/>
    <col min="765" max="765" width="4.7109375" style="8" customWidth="1"/>
    <col min="766" max="766" width="10.28125" style="8" customWidth="1"/>
    <col min="767" max="767" width="8.8515625" style="8" customWidth="1"/>
    <col min="768" max="769" width="4.7109375" style="8" customWidth="1"/>
    <col min="770" max="770" width="10.8515625" style="8" customWidth="1"/>
    <col min="771" max="771" width="9.00390625" style="8" customWidth="1"/>
    <col min="772" max="772" width="12.421875" style="8" customWidth="1"/>
    <col min="773" max="773" width="12.8515625" style="8" customWidth="1"/>
    <col min="774" max="774" width="12.7109375" style="8" customWidth="1"/>
    <col min="775" max="775" width="7.28125" style="8" customWidth="1"/>
    <col min="776" max="776" width="12.7109375" style="8" customWidth="1"/>
    <col min="777" max="777" width="12.8515625" style="8" customWidth="1"/>
    <col min="778" max="778" width="7.57421875" style="8" customWidth="1"/>
    <col min="779" max="779" width="13.421875" style="8" customWidth="1"/>
    <col min="780" max="780" width="13.28125" style="8" customWidth="1"/>
    <col min="781" max="781" width="4.7109375" style="8" customWidth="1"/>
    <col min="782" max="783" width="11.8515625" style="8" customWidth="1"/>
    <col min="784" max="784" width="3.57421875" style="8" customWidth="1"/>
    <col min="785" max="786" width="11.8515625" style="8" customWidth="1"/>
    <col min="787" max="787" width="3.57421875" style="8" customWidth="1"/>
    <col min="788" max="789" width="11.8515625" style="8" customWidth="1"/>
    <col min="790" max="790" width="3.57421875" style="8" customWidth="1"/>
    <col min="791" max="792" width="11.8515625" style="8" customWidth="1"/>
    <col min="793" max="793" width="3.57421875" style="8" customWidth="1"/>
    <col min="794" max="795" width="11.8515625" style="8" customWidth="1"/>
    <col min="796" max="796" width="3.57421875" style="8" customWidth="1"/>
    <col min="797" max="798" width="11.8515625" style="8" customWidth="1"/>
    <col min="799" max="799" width="3.57421875" style="8" customWidth="1"/>
    <col min="800" max="801" width="11.8515625" style="8" customWidth="1"/>
    <col min="802" max="802" width="3.57421875" style="8" customWidth="1"/>
    <col min="803" max="804" width="11.8515625" style="8" customWidth="1"/>
    <col min="805" max="805" width="3.57421875" style="8" customWidth="1"/>
    <col min="806" max="807" width="11.8515625" style="8" customWidth="1"/>
    <col min="808" max="808" width="3.57421875" style="8" customWidth="1"/>
    <col min="809" max="810" width="11.8515625" style="8" customWidth="1"/>
    <col min="811" max="811" width="3.57421875" style="8" customWidth="1"/>
    <col min="812" max="813" width="11.8515625" style="8" customWidth="1"/>
    <col min="814" max="814" width="3.57421875" style="8" customWidth="1"/>
    <col min="815" max="816" width="11.8515625" style="8" customWidth="1"/>
    <col min="817" max="817" width="3.57421875" style="8" customWidth="1"/>
    <col min="818" max="819" width="11.8515625" style="8" customWidth="1"/>
    <col min="820" max="820" width="3.57421875" style="8" customWidth="1"/>
    <col min="821" max="822" width="11.8515625" style="8" customWidth="1"/>
    <col min="823" max="823" width="3.57421875" style="8" customWidth="1"/>
    <col min="824" max="825" width="11.8515625" style="8" customWidth="1"/>
    <col min="826" max="826" width="3.57421875" style="8" customWidth="1"/>
    <col min="827" max="1020" width="9.140625" style="8" customWidth="1"/>
    <col min="1021" max="1021" width="4.7109375" style="8" customWidth="1"/>
    <col min="1022" max="1022" width="10.28125" style="8" customWidth="1"/>
    <col min="1023" max="1023" width="8.8515625" style="8" customWidth="1"/>
    <col min="1024" max="1025" width="4.7109375" style="8" customWidth="1"/>
    <col min="1026" max="1026" width="10.8515625" style="8" customWidth="1"/>
    <col min="1027" max="1027" width="9.00390625" style="8" customWidth="1"/>
    <col min="1028" max="1028" width="12.421875" style="8" customWidth="1"/>
    <col min="1029" max="1029" width="12.8515625" style="8" customWidth="1"/>
    <col min="1030" max="1030" width="12.7109375" style="8" customWidth="1"/>
    <col min="1031" max="1031" width="7.28125" style="8" customWidth="1"/>
    <col min="1032" max="1032" width="12.7109375" style="8" customWidth="1"/>
    <col min="1033" max="1033" width="12.8515625" style="8" customWidth="1"/>
    <col min="1034" max="1034" width="7.57421875" style="8" customWidth="1"/>
    <col min="1035" max="1035" width="13.421875" style="8" customWidth="1"/>
    <col min="1036" max="1036" width="13.28125" style="8" customWidth="1"/>
    <col min="1037" max="1037" width="4.7109375" style="8" customWidth="1"/>
    <col min="1038" max="1039" width="11.8515625" style="8" customWidth="1"/>
    <col min="1040" max="1040" width="3.57421875" style="8" customWidth="1"/>
    <col min="1041" max="1042" width="11.8515625" style="8" customWidth="1"/>
    <col min="1043" max="1043" width="3.57421875" style="8" customWidth="1"/>
    <col min="1044" max="1045" width="11.8515625" style="8" customWidth="1"/>
    <col min="1046" max="1046" width="3.57421875" style="8" customWidth="1"/>
    <col min="1047" max="1048" width="11.8515625" style="8" customWidth="1"/>
    <col min="1049" max="1049" width="3.57421875" style="8" customWidth="1"/>
    <col min="1050" max="1051" width="11.8515625" style="8" customWidth="1"/>
    <col min="1052" max="1052" width="3.57421875" style="8" customWidth="1"/>
    <col min="1053" max="1054" width="11.8515625" style="8" customWidth="1"/>
    <col min="1055" max="1055" width="3.57421875" style="8" customWidth="1"/>
    <col min="1056" max="1057" width="11.8515625" style="8" customWidth="1"/>
    <col min="1058" max="1058" width="3.57421875" style="8" customWidth="1"/>
    <col min="1059" max="1060" width="11.8515625" style="8" customWidth="1"/>
    <col min="1061" max="1061" width="3.57421875" style="8" customWidth="1"/>
    <col min="1062" max="1063" width="11.8515625" style="8" customWidth="1"/>
    <col min="1064" max="1064" width="3.57421875" style="8" customWidth="1"/>
    <col min="1065" max="1066" width="11.8515625" style="8" customWidth="1"/>
    <col min="1067" max="1067" width="3.57421875" style="8" customWidth="1"/>
    <col min="1068" max="1069" width="11.8515625" style="8" customWidth="1"/>
    <col min="1070" max="1070" width="3.57421875" style="8" customWidth="1"/>
    <col min="1071" max="1072" width="11.8515625" style="8" customWidth="1"/>
    <col min="1073" max="1073" width="3.57421875" style="8" customWidth="1"/>
    <col min="1074" max="1075" width="11.8515625" style="8" customWidth="1"/>
    <col min="1076" max="1076" width="3.57421875" style="8" customWidth="1"/>
    <col min="1077" max="1078" width="11.8515625" style="8" customWidth="1"/>
    <col min="1079" max="1079" width="3.57421875" style="8" customWidth="1"/>
    <col min="1080" max="1081" width="11.8515625" style="8" customWidth="1"/>
    <col min="1082" max="1082" width="3.57421875" style="8" customWidth="1"/>
    <col min="1083" max="1276" width="9.140625" style="8" customWidth="1"/>
    <col min="1277" max="1277" width="4.7109375" style="8" customWidth="1"/>
    <col min="1278" max="1278" width="10.28125" style="8" customWidth="1"/>
    <col min="1279" max="1279" width="8.8515625" style="8" customWidth="1"/>
    <col min="1280" max="1281" width="4.7109375" style="8" customWidth="1"/>
    <col min="1282" max="1282" width="10.8515625" style="8" customWidth="1"/>
    <col min="1283" max="1283" width="9.00390625" style="8" customWidth="1"/>
    <col min="1284" max="1284" width="12.421875" style="8" customWidth="1"/>
    <col min="1285" max="1285" width="12.8515625" style="8" customWidth="1"/>
    <col min="1286" max="1286" width="12.7109375" style="8" customWidth="1"/>
    <col min="1287" max="1287" width="7.28125" style="8" customWidth="1"/>
    <col min="1288" max="1288" width="12.7109375" style="8" customWidth="1"/>
    <col min="1289" max="1289" width="12.8515625" style="8" customWidth="1"/>
    <col min="1290" max="1290" width="7.57421875" style="8" customWidth="1"/>
    <col min="1291" max="1291" width="13.421875" style="8" customWidth="1"/>
    <col min="1292" max="1292" width="13.28125" style="8" customWidth="1"/>
    <col min="1293" max="1293" width="4.7109375" style="8" customWidth="1"/>
    <col min="1294" max="1295" width="11.8515625" style="8" customWidth="1"/>
    <col min="1296" max="1296" width="3.57421875" style="8" customWidth="1"/>
    <col min="1297" max="1298" width="11.8515625" style="8" customWidth="1"/>
    <col min="1299" max="1299" width="3.57421875" style="8" customWidth="1"/>
    <col min="1300" max="1301" width="11.8515625" style="8" customWidth="1"/>
    <col min="1302" max="1302" width="3.57421875" style="8" customWidth="1"/>
    <col min="1303" max="1304" width="11.8515625" style="8" customWidth="1"/>
    <col min="1305" max="1305" width="3.57421875" style="8" customWidth="1"/>
    <col min="1306" max="1307" width="11.8515625" style="8" customWidth="1"/>
    <col min="1308" max="1308" width="3.57421875" style="8" customWidth="1"/>
    <col min="1309" max="1310" width="11.8515625" style="8" customWidth="1"/>
    <col min="1311" max="1311" width="3.57421875" style="8" customWidth="1"/>
    <col min="1312" max="1313" width="11.8515625" style="8" customWidth="1"/>
    <col min="1314" max="1314" width="3.57421875" style="8" customWidth="1"/>
    <col min="1315" max="1316" width="11.8515625" style="8" customWidth="1"/>
    <col min="1317" max="1317" width="3.57421875" style="8" customWidth="1"/>
    <col min="1318" max="1319" width="11.8515625" style="8" customWidth="1"/>
    <col min="1320" max="1320" width="3.57421875" style="8" customWidth="1"/>
    <col min="1321" max="1322" width="11.8515625" style="8" customWidth="1"/>
    <col min="1323" max="1323" width="3.57421875" style="8" customWidth="1"/>
    <col min="1324" max="1325" width="11.8515625" style="8" customWidth="1"/>
    <col min="1326" max="1326" width="3.57421875" style="8" customWidth="1"/>
    <col min="1327" max="1328" width="11.8515625" style="8" customWidth="1"/>
    <col min="1329" max="1329" width="3.57421875" style="8" customWidth="1"/>
    <col min="1330" max="1331" width="11.8515625" style="8" customWidth="1"/>
    <col min="1332" max="1332" width="3.57421875" style="8" customWidth="1"/>
    <col min="1333" max="1334" width="11.8515625" style="8" customWidth="1"/>
    <col min="1335" max="1335" width="3.57421875" style="8" customWidth="1"/>
    <col min="1336" max="1337" width="11.8515625" style="8" customWidth="1"/>
    <col min="1338" max="1338" width="3.57421875" style="8" customWidth="1"/>
    <col min="1339" max="1532" width="9.140625" style="8" customWidth="1"/>
    <col min="1533" max="1533" width="4.7109375" style="8" customWidth="1"/>
    <col min="1534" max="1534" width="10.28125" style="8" customWidth="1"/>
    <col min="1535" max="1535" width="8.8515625" style="8" customWidth="1"/>
    <col min="1536" max="1537" width="4.7109375" style="8" customWidth="1"/>
    <col min="1538" max="1538" width="10.8515625" style="8" customWidth="1"/>
    <col min="1539" max="1539" width="9.00390625" style="8" customWidth="1"/>
    <col min="1540" max="1540" width="12.421875" style="8" customWidth="1"/>
    <col min="1541" max="1541" width="12.8515625" style="8" customWidth="1"/>
    <col min="1542" max="1542" width="12.7109375" style="8" customWidth="1"/>
    <col min="1543" max="1543" width="7.28125" style="8" customWidth="1"/>
    <col min="1544" max="1544" width="12.7109375" style="8" customWidth="1"/>
    <col min="1545" max="1545" width="12.8515625" style="8" customWidth="1"/>
    <col min="1546" max="1546" width="7.57421875" style="8" customWidth="1"/>
    <col min="1547" max="1547" width="13.421875" style="8" customWidth="1"/>
    <col min="1548" max="1548" width="13.28125" style="8" customWidth="1"/>
    <col min="1549" max="1549" width="4.7109375" style="8" customWidth="1"/>
    <col min="1550" max="1551" width="11.8515625" style="8" customWidth="1"/>
    <col min="1552" max="1552" width="3.57421875" style="8" customWidth="1"/>
    <col min="1553" max="1554" width="11.8515625" style="8" customWidth="1"/>
    <col min="1555" max="1555" width="3.57421875" style="8" customWidth="1"/>
    <col min="1556" max="1557" width="11.8515625" style="8" customWidth="1"/>
    <col min="1558" max="1558" width="3.57421875" style="8" customWidth="1"/>
    <col min="1559" max="1560" width="11.8515625" style="8" customWidth="1"/>
    <col min="1561" max="1561" width="3.57421875" style="8" customWidth="1"/>
    <col min="1562" max="1563" width="11.8515625" style="8" customWidth="1"/>
    <col min="1564" max="1564" width="3.57421875" style="8" customWidth="1"/>
    <col min="1565" max="1566" width="11.8515625" style="8" customWidth="1"/>
    <col min="1567" max="1567" width="3.57421875" style="8" customWidth="1"/>
    <col min="1568" max="1569" width="11.8515625" style="8" customWidth="1"/>
    <col min="1570" max="1570" width="3.57421875" style="8" customWidth="1"/>
    <col min="1571" max="1572" width="11.8515625" style="8" customWidth="1"/>
    <col min="1573" max="1573" width="3.57421875" style="8" customWidth="1"/>
    <col min="1574" max="1575" width="11.8515625" style="8" customWidth="1"/>
    <col min="1576" max="1576" width="3.57421875" style="8" customWidth="1"/>
    <col min="1577" max="1578" width="11.8515625" style="8" customWidth="1"/>
    <col min="1579" max="1579" width="3.57421875" style="8" customWidth="1"/>
    <col min="1580" max="1581" width="11.8515625" style="8" customWidth="1"/>
    <col min="1582" max="1582" width="3.57421875" style="8" customWidth="1"/>
    <col min="1583" max="1584" width="11.8515625" style="8" customWidth="1"/>
    <col min="1585" max="1585" width="3.57421875" style="8" customWidth="1"/>
    <col min="1586" max="1587" width="11.8515625" style="8" customWidth="1"/>
    <col min="1588" max="1588" width="3.57421875" style="8" customWidth="1"/>
    <col min="1589" max="1590" width="11.8515625" style="8" customWidth="1"/>
    <col min="1591" max="1591" width="3.57421875" style="8" customWidth="1"/>
    <col min="1592" max="1593" width="11.8515625" style="8" customWidth="1"/>
    <col min="1594" max="1594" width="3.57421875" style="8" customWidth="1"/>
    <col min="1595" max="1788" width="9.140625" style="8" customWidth="1"/>
    <col min="1789" max="1789" width="4.7109375" style="8" customWidth="1"/>
    <col min="1790" max="1790" width="10.28125" style="8" customWidth="1"/>
    <col min="1791" max="1791" width="8.8515625" style="8" customWidth="1"/>
    <col min="1792" max="1793" width="4.7109375" style="8" customWidth="1"/>
    <col min="1794" max="1794" width="10.8515625" style="8" customWidth="1"/>
    <col min="1795" max="1795" width="9.00390625" style="8" customWidth="1"/>
    <col min="1796" max="1796" width="12.421875" style="8" customWidth="1"/>
    <col min="1797" max="1797" width="12.8515625" style="8" customWidth="1"/>
    <col min="1798" max="1798" width="12.7109375" style="8" customWidth="1"/>
    <col min="1799" max="1799" width="7.28125" style="8" customWidth="1"/>
    <col min="1800" max="1800" width="12.7109375" style="8" customWidth="1"/>
    <col min="1801" max="1801" width="12.8515625" style="8" customWidth="1"/>
    <col min="1802" max="1802" width="7.57421875" style="8" customWidth="1"/>
    <col min="1803" max="1803" width="13.421875" style="8" customWidth="1"/>
    <col min="1804" max="1804" width="13.28125" style="8" customWidth="1"/>
    <col min="1805" max="1805" width="4.7109375" style="8" customWidth="1"/>
    <col min="1806" max="1807" width="11.8515625" style="8" customWidth="1"/>
    <col min="1808" max="1808" width="3.57421875" style="8" customWidth="1"/>
    <col min="1809" max="1810" width="11.8515625" style="8" customWidth="1"/>
    <col min="1811" max="1811" width="3.57421875" style="8" customWidth="1"/>
    <col min="1812" max="1813" width="11.8515625" style="8" customWidth="1"/>
    <col min="1814" max="1814" width="3.57421875" style="8" customWidth="1"/>
    <col min="1815" max="1816" width="11.8515625" style="8" customWidth="1"/>
    <col min="1817" max="1817" width="3.57421875" style="8" customWidth="1"/>
    <col min="1818" max="1819" width="11.8515625" style="8" customWidth="1"/>
    <col min="1820" max="1820" width="3.57421875" style="8" customWidth="1"/>
    <col min="1821" max="1822" width="11.8515625" style="8" customWidth="1"/>
    <col min="1823" max="1823" width="3.57421875" style="8" customWidth="1"/>
    <col min="1824" max="1825" width="11.8515625" style="8" customWidth="1"/>
    <col min="1826" max="1826" width="3.57421875" style="8" customWidth="1"/>
    <col min="1827" max="1828" width="11.8515625" style="8" customWidth="1"/>
    <col min="1829" max="1829" width="3.57421875" style="8" customWidth="1"/>
    <col min="1830" max="1831" width="11.8515625" style="8" customWidth="1"/>
    <col min="1832" max="1832" width="3.57421875" style="8" customWidth="1"/>
    <col min="1833" max="1834" width="11.8515625" style="8" customWidth="1"/>
    <col min="1835" max="1835" width="3.57421875" style="8" customWidth="1"/>
    <col min="1836" max="1837" width="11.8515625" style="8" customWidth="1"/>
    <col min="1838" max="1838" width="3.57421875" style="8" customWidth="1"/>
    <col min="1839" max="1840" width="11.8515625" style="8" customWidth="1"/>
    <col min="1841" max="1841" width="3.57421875" style="8" customWidth="1"/>
    <col min="1842" max="1843" width="11.8515625" style="8" customWidth="1"/>
    <col min="1844" max="1844" width="3.57421875" style="8" customWidth="1"/>
    <col min="1845" max="1846" width="11.8515625" style="8" customWidth="1"/>
    <col min="1847" max="1847" width="3.57421875" style="8" customWidth="1"/>
    <col min="1848" max="1849" width="11.8515625" style="8" customWidth="1"/>
    <col min="1850" max="1850" width="3.57421875" style="8" customWidth="1"/>
    <col min="1851" max="2044" width="9.140625" style="8" customWidth="1"/>
    <col min="2045" max="2045" width="4.7109375" style="8" customWidth="1"/>
    <col min="2046" max="2046" width="10.28125" style="8" customWidth="1"/>
    <col min="2047" max="2047" width="8.8515625" style="8" customWidth="1"/>
    <col min="2048" max="2049" width="4.7109375" style="8" customWidth="1"/>
    <col min="2050" max="2050" width="10.8515625" style="8" customWidth="1"/>
    <col min="2051" max="2051" width="9.00390625" style="8" customWidth="1"/>
    <col min="2052" max="2052" width="12.421875" style="8" customWidth="1"/>
    <col min="2053" max="2053" width="12.8515625" style="8" customWidth="1"/>
    <col min="2054" max="2054" width="12.7109375" style="8" customWidth="1"/>
    <col min="2055" max="2055" width="7.28125" style="8" customWidth="1"/>
    <col min="2056" max="2056" width="12.7109375" style="8" customWidth="1"/>
    <col min="2057" max="2057" width="12.8515625" style="8" customWidth="1"/>
    <col min="2058" max="2058" width="7.57421875" style="8" customWidth="1"/>
    <col min="2059" max="2059" width="13.421875" style="8" customWidth="1"/>
    <col min="2060" max="2060" width="13.28125" style="8" customWidth="1"/>
    <col min="2061" max="2061" width="4.7109375" style="8" customWidth="1"/>
    <col min="2062" max="2063" width="11.8515625" style="8" customWidth="1"/>
    <col min="2064" max="2064" width="3.57421875" style="8" customWidth="1"/>
    <col min="2065" max="2066" width="11.8515625" style="8" customWidth="1"/>
    <col min="2067" max="2067" width="3.57421875" style="8" customWidth="1"/>
    <col min="2068" max="2069" width="11.8515625" style="8" customWidth="1"/>
    <col min="2070" max="2070" width="3.57421875" style="8" customWidth="1"/>
    <col min="2071" max="2072" width="11.8515625" style="8" customWidth="1"/>
    <col min="2073" max="2073" width="3.57421875" style="8" customWidth="1"/>
    <col min="2074" max="2075" width="11.8515625" style="8" customWidth="1"/>
    <col min="2076" max="2076" width="3.57421875" style="8" customWidth="1"/>
    <col min="2077" max="2078" width="11.8515625" style="8" customWidth="1"/>
    <col min="2079" max="2079" width="3.57421875" style="8" customWidth="1"/>
    <col min="2080" max="2081" width="11.8515625" style="8" customWidth="1"/>
    <col min="2082" max="2082" width="3.57421875" style="8" customWidth="1"/>
    <col min="2083" max="2084" width="11.8515625" style="8" customWidth="1"/>
    <col min="2085" max="2085" width="3.57421875" style="8" customWidth="1"/>
    <col min="2086" max="2087" width="11.8515625" style="8" customWidth="1"/>
    <col min="2088" max="2088" width="3.57421875" style="8" customWidth="1"/>
    <col min="2089" max="2090" width="11.8515625" style="8" customWidth="1"/>
    <col min="2091" max="2091" width="3.57421875" style="8" customWidth="1"/>
    <col min="2092" max="2093" width="11.8515625" style="8" customWidth="1"/>
    <col min="2094" max="2094" width="3.57421875" style="8" customWidth="1"/>
    <col min="2095" max="2096" width="11.8515625" style="8" customWidth="1"/>
    <col min="2097" max="2097" width="3.57421875" style="8" customWidth="1"/>
    <col min="2098" max="2099" width="11.8515625" style="8" customWidth="1"/>
    <col min="2100" max="2100" width="3.57421875" style="8" customWidth="1"/>
    <col min="2101" max="2102" width="11.8515625" style="8" customWidth="1"/>
    <col min="2103" max="2103" width="3.57421875" style="8" customWidth="1"/>
    <col min="2104" max="2105" width="11.8515625" style="8" customWidth="1"/>
    <col min="2106" max="2106" width="3.57421875" style="8" customWidth="1"/>
    <col min="2107" max="2300" width="9.140625" style="8" customWidth="1"/>
    <col min="2301" max="2301" width="4.7109375" style="8" customWidth="1"/>
    <col min="2302" max="2302" width="10.28125" style="8" customWidth="1"/>
    <col min="2303" max="2303" width="8.8515625" style="8" customWidth="1"/>
    <col min="2304" max="2305" width="4.7109375" style="8" customWidth="1"/>
    <col min="2306" max="2306" width="10.8515625" style="8" customWidth="1"/>
    <col min="2307" max="2307" width="9.00390625" style="8" customWidth="1"/>
    <col min="2308" max="2308" width="12.421875" style="8" customWidth="1"/>
    <col min="2309" max="2309" width="12.8515625" style="8" customWidth="1"/>
    <col min="2310" max="2310" width="12.7109375" style="8" customWidth="1"/>
    <col min="2311" max="2311" width="7.28125" style="8" customWidth="1"/>
    <col min="2312" max="2312" width="12.7109375" style="8" customWidth="1"/>
    <col min="2313" max="2313" width="12.8515625" style="8" customWidth="1"/>
    <col min="2314" max="2314" width="7.57421875" style="8" customWidth="1"/>
    <col min="2315" max="2315" width="13.421875" style="8" customWidth="1"/>
    <col min="2316" max="2316" width="13.28125" style="8" customWidth="1"/>
    <col min="2317" max="2317" width="4.7109375" style="8" customWidth="1"/>
    <col min="2318" max="2319" width="11.8515625" style="8" customWidth="1"/>
    <col min="2320" max="2320" width="3.57421875" style="8" customWidth="1"/>
    <col min="2321" max="2322" width="11.8515625" style="8" customWidth="1"/>
    <col min="2323" max="2323" width="3.57421875" style="8" customWidth="1"/>
    <col min="2324" max="2325" width="11.8515625" style="8" customWidth="1"/>
    <col min="2326" max="2326" width="3.57421875" style="8" customWidth="1"/>
    <col min="2327" max="2328" width="11.8515625" style="8" customWidth="1"/>
    <col min="2329" max="2329" width="3.57421875" style="8" customWidth="1"/>
    <col min="2330" max="2331" width="11.8515625" style="8" customWidth="1"/>
    <col min="2332" max="2332" width="3.57421875" style="8" customWidth="1"/>
    <col min="2333" max="2334" width="11.8515625" style="8" customWidth="1"/>
    <col min="2335" max="2335" width="3.57421875" style="8" customWidth="1"/>
    <col min="2336" max="2337" width="11.8515625" style="8" customWidth="1"/>
    <col min="2338" max="2338" width="3.57421875" style="8" customWidth="1"/>
    <col min="2339" max="2340" width="11.8515625" style="8" customWidth="1"/>
    <col min="2341" max="2341" width="3.57421875" style="8" customWidth="1"/>
    <col min="2342" max="2343" width="11.8515625" style="8" customWidth="1"/>
    <col min="2344" max="2344" width="3.57421875" style="8" customWidth="1"/>
    <col min="2345" max="2346" width="11.8515625" style="8" customWidth="1"/>
    <col min="2347" max="2347" width="3.57421875" style="8" customWidth="1"/>
    <col min="2348" max="2349" width="11.8515625" style="8" customWidth="1"/>
    <col min="2350" max="2350" width="3.57421875" style="8" customWidth="1"/>
    <col min="2351" max="2352" width="11.8515625" style="8" customWidth="1"/>
    <col min="2353" max="2353" width="3.57421875" style="8" customWidth="1"/>
    <col min="2354" max="2355" width="11.8515625" style="8" customWidth="1"/>
    <col min="2356" max="2356" width="3.57421875" style="8" customWidth="1"/>
    <col min="2357" max="2358" width="11.8515625" style="8" customWidth="1"/>
    <col min="2359" max="2359" width="3.57421875" style="8" customWidth="1"/>
    <col min="2360" max="2361" width="11.8515625" style="8" customWidth="1"/>
    <col min="2362" max="2362" width="3.57421875" style="8" customWidth="1"/>
    <col min="2363" max="2556" width="9.140625" style="8" customWidth="1"/>
    <col min="2557" max="2557" width="4.7109375" style="8" customWidth="1"/>
    <col min="2558" max="2558" width="10.28125" style="8" customWidth="1"/>
    <col min="2559" max="2559" width="8.8515625" style="8" customWidth="1"/>
    <col min="2560" max="2561" width="4.7109375" style="8" customWidth="1"/>
    <col min="2562" max="2562" width="10.8515625" style="8" customWidth="1"/>
    <col min="2563" max="2563" width="9.00390625" style="8" customWidth="1"/>
    <col min="2564" max="2564" width="12.421875" style="8" customWidth="1"/>
    <col min="2565" max="2565" width="12.8515625" style="8" customWidth="1"/>
    <col min="2566" max="2566" width="12.7109375" style="8" customWidth="1"/>
    <col min="2567" max="2567" width="7.28125" style="8" customWidth="1"/>
    <col min="2568" max="2568" width="12.7109375" style="8" customWidth="1"/>
    <col min="2569" max="2569" width="12.8515625" style="8" customWidth="1"/>
    <col min="2570" max="2570" width="7.57421875" style="8" customWidth="1"/>
    <col min="2571" max="2571" width="13.421875" style="8" customWidth="1"/>
    <col min="2572" max="2572" width="13.28125" style="8" customWidth="1"/>
    <col min="2573" max="2573" width="4.7109375" style="8" customWidth="1"/>
    <col min="2574" max="2575" width="11.8515625" style="8" customWidth="1"/>
    <col min="2576" max="2576" width="3.57421875" style="8" customWidth="1"/>
    <col min="2577" max="2578" width="11.8515625" style="8" customWidth="1"/>
    <col min="2579" max="2579" width="3.57421875" style="8" customWidth="1"/>
    <col min="2580" max="2581" width="11.8515625" style="8" customWidth="1"/>
    <col min="2582" max="2582" width="3.57421875" style="8" customWidth="1"/>
    <col min="2583" max="2584" width="11.8515625" style="8" customWidth="1"/>
    <col min="2585" max="2585" width="3.57421875" style="8" customWidth="1"/>
    <col min="2586" max="2587" width="11.8515625" style="8" customWidth="1"/>
    <col min="2588" max="2588" width="3.57421875" style="8" customWidth="1"/>
    <col min="2589" max="2590" width="11.8515625" style="8" customWidth="1"/>
    <col min="2591" max="2591" width="3.57421875" style="8" customWidth="1"/>
    <col min="2592" max="2593" width="11.8515625" style="8" customWidth="1"/>
    <col min="2594" max="2594" width="3.57421875" style="8" customWidth="1"/>
    <col min="2595" max="2596" width="11.8515625" style="8" customWidth="1"/>
    <col min="2597" max="2597" width="3.57421875" style="8" customWidth="1"/>
    <col min="2598" max="2599" width="11.8515625" style="8" customWidth="1"/>
    <col min="2600" max="2600" width="3.57421875" style="8" customWidth="1"/>
    <col min="2601" max="2602" width="11.8515625" style="8" customWidth="1"/>
    <col min="2603" max="2603" width="3.57421875" style="8" customWidth="1"/>
    <col min="2604" max="2605" width="11.8515625" style="8" customWidth="1"/>
    <col min="2606" max="2606" width="3.57421875" style="8" customWidth="1"/>
    <col min="2607" max="2608" width="11.8515625" style="8" customWidth="1"/>
    <col min="2609" max="2609" width="3.57421875" style="8" customWidth="1"/>
    <col min="2610" max="2611" width="11.8515625" style="8" customWidth="1"/>
    <col min="2612" max="2612" width="3.57421875" style="8" customWidth="1"/>
    <col min="2613" max="2614" width="11.8515625" style="8" customWidth="1"/>
    <col min="2615" max="2615" width="3.57421875" style="8" customWidth="1"/>
    <col min="2616" max="2617" width="11.8515625" style="8" customWidth="1"/>
    <col min="2618" max="2618" width="3.57421875" style="8" customWidth="1"/>
    <col min="2619" max="2812" width="9.140625" style="8" customWidth="1"/>
    <col min="2813" max="2813" width="4.7109375" style="8" customWidth="1"/>
    <col min="2814" max="2814" width="10.28125" style="8" customWidth="1"/>
    <col min="2815" max="2815" width="8.8515625" style="8" customWidth="1"/>
    <col min="2816" max="2817" width="4.7109375" style="8" customWidth="1"/>
    <col min="2818" max="2818" width="10.8515625" style="8" customWidth="1"/>
    <col min="2819" max="2819" width="9.00390625" style="8" customWidth="1"/>
    <col min="2820" max="2820" width="12.421875" style="8" customWidth="1"/>
    <col min="2821" max="2821" width="12.8515625" style="8" customWidth="1"/>
    <col min="2822" max="2822" width="12.7109375" style="8" customWidth="1"/>
    <col min="2823" max="2823" width="7.28125" style="8" customWidth="1"/>
    <col min="2824" max="2824" width="12.7109375" style="8" customWidth="1"/>
    <col min="2825" max="2825" width="12.8515625" style="8" customWidth="1"/>
    <col min="2826" max="2826" width="7.57421875" style="8" customWidth="1"/>
    <col min="2827" max="2827" width="13.421875" style="8" customWidth="1"/>
    <col min="2828" max="2828" width="13.28125" style="8" customWidth="1"/>
    <col min="2829" max="2829" width="4.7109375" style="8" customWidth="1"/>
    <col min="2830" max="2831" width="11.8515625" style="8" customWidth="1"/>
    <col min="2832" max="2832" width="3.57421875" style="8" customWidth="1"/>
    <col min="2833" max="2834" width="11.8515625" style="8" customWidth="1"/>
    <col min="2835" max="2835" width="3.57421875" style="8" customWidth="1"/>
    <col min="2836" max="2837" width="11.8515625" style="8" customWidth="1"/>
    <col min="2838" max="2838" width="3.57421875" style="8" customWidth="1"/>
    <col min="2839" max="2840" width="11.8515625" style="8" customWidth="1"/>
    <col min="2841" max="2841" width="3.57421875" style="8" customWidth="1"/>
    <col min="2842" max="2843" width="11.8515625" style="8" customWidth="1"/>
    <col min="2844" max="2844" width="3.57421875" style="8" customWidth="1"/>
    <col min="2845" max="2846" width="11.8515625" style="8" customWidth="1"/>
    <col min="2847" max="2847" width="3.57421875" style="8" customWidth="1"/>
    <col min="2848" max="2849" width="11.8515625" style="8" customWidth="1"/>
    <col min="2850" max="2850" width="3.57421875" style="8" customWidth="1"/>
    <col min="2851" max="2852" width="11.8515625" style="8" customWidth="1"/>
    <col min="2853" max="2853" width="3.57421875" style="8" customWidth="1"/>
    <col min="2854" max="2855" width="11.8515625" style="8" customWidth="1"/>
    <col min="2856" max="2856" width="3.57421875" style="8" customWidth="1"/>
    <col min="2857" max="2858" width="11.8515625" style="8" customWidth="1"/>
    <col min="2859" max="2859" width="3.57421875" style="8" customWidth="1"/>
    <col min="2860" max="2861" width="11.8515625" style="8" customWidth="1"/>
    <col min="2862" max="2862" width="3.57421875" style="8" customWidth="1"/>
    <col min="2863" max="2864" width="11.8515625" style="8" customWidth="1"/>
    <col min="2865" max="2865" width="3.57421875" style="8" customWidth="1"/>
    <col min="2866" max="2867" width="11.8515625" style="8" customWidth="1"/>
    <col min="2868" max="2868" width="3.57421875" style="8" customWidth="1"/>
    <col min="2869" max="2870" width="11.8515625" style="8" customWidth="1"/>
    <col min="2871" max="2871" width="3.57421875" style="8" customWidth="1"/>
    <col min="2872" max="2873" width="11.8515625" style="8" customWidth="1"/>
    <col min="2874" max="2874" width="3.57421875" style="8" customWidth="1"/>
    <col min="2875" max="3068" width="9.140625" style="8" customWidth="1"/>
    <col min="3069" max="3069" width="4.7109375" style="8" customWidth="1"/>
    <col min="3070" max="3070" width="10.28125" style="8" customWidth="1"/>
    <col min="3071" max="3071" width="8.8515625" style="8" customWidth="1"/>
    <col min="3072" max="3073" width="4.7109375" style="8" customWidth="1"/>
    <col min="3074" max="3074" width="10.8515625" style="8" customWidth="1"/>
    <col min="3075" max="3075" width="9.00390625" style="8" customWidth="1"/>
    <col min="3076" max="3076" width="12.421875" style="8" customWidth="1"/>
    <col min="3077" max="3077" width="12.8515625" style="8" customWidth="1"/>
    <col min="3078" max="3078" width="12.7109375" style="8" customWidth="1"/>
    <col min="3079" max="3079" width="7.28125" style="8" customWidth="1"/>
    <col min="3080" max="3080" width="12.7109375" style="8" customWidth="1"/>
    <col min="3081" max="3081" width="12.8515625" style="8" customWidth="1"/>
    <col min="3082" max="3082" width="7.57421875" style="8" customWidth="1"/>
    <col min="3083" max="3083" width="13.421875" style="8" customWidth="1"/>
    <col min="3084" max="3084" width="13.28125" style="8" customWidth="1"/>
    <col min="3085" max="3085" width="4.7109375" style="8" customWidth="1"/>
    <col min="3086" max="3087" width="11.8515625" style="8" customWidth="1"/>
    <col min="3088" max="3088" width="3.57421875" style="8" customWidth="1"/>
    <col min="3089" max="3090" width="11.8515625" style="8" customWidth="1"/>
    <col min="3091" max="3091" width="3.57421875" style="8" customWidth="1"/>
    <col min="3092" max="3093" width="11.8515625" style="8" customWidth="1"/>
    <col min="3094" max="3094" width="3.57421875" style="8" customWidth="1"/>
    <col min="3095" max="3096" width="11.8515625" style="8" customWidth="1"/>
    <col min="3097" max="3097" width="3.57421875" style="8" customWidth="1"/>
    <col min="3098" max="3099" width="11.8515625" style="8" customWidth="1"/>
    <col min="3100" max="3100" width="3.57421875" style="8" customWidth="1"/>
    <col min="3101" max="3102" width="11.8515625" style="8" customWidth="1"/>
    <col min="3103" max="3103" width="3.57421875" style="8" customWidth="1"/>
    <col min="3104" max="3105" width="11.8515625" style="8" customWidth="1"/>
    <col min="3106" max="3106" width="3.57421875" style="8" customWidth="1"/>
    <col min="3107" max="3108" width="11.8515625" style="8" customWidth="1"/>
    <col min="3109" max="3109" width="3.57421875" style="8" customWidth="1"/>
    <col min="3110" max="3111" width="11.8515625" style="8" customWidth="1"/>
    <col min="3112" max="3112" width="3.57421875" style="8" customWidth="1"/>
    <col min="3113" max="3114" width="11.8515625" style="8" customWidth="1"/>
    <col min="3115" max="3115" width="3.57421875" style="8" customWidth="1"/>
    <col min="3116" max="3117" width="11.8515625" style="8" customWidth="1"/>
    <col min="3118" max="3118" width="3.57421875" style="8" customWidth="1"/>
    <col min="3119" max="3120" width="11.8515625" style="8" customWidth="1"/>
    <col min="3121" max="3121" width="3.57421875" style="8" customWidth="1"/>
    <col min="3122" max="3123" width="11.8515625" style="8" customWidth="1"/>
    <col min="3124" max="3124" width="3.57421875" style="8" customWidth="1"/>
    <col min="3125" max="3126" width="11.8515625" style="8" customWidth="1"/>
    <col min="3127" max="3127" width="3.57421875" style="8" customWidth="1"/>
    <col min="3128" max="3129" width="11.8515625" style="8" customWidth="1"/>
    <col min="3130" max="3130" width="3.57421875" style="8" customWidth="1"/>
    <col min="3131" max="3324" width="9.140625" style="8" customWidth="1"/>
    <col min="3325" max="3325" width="4.7109375" style="8" customWidth="1"/>
    <col min="3326" max="3326" width="10.28125" style="8" customWidth="1"/>
    <col min="3327" max="3327" width="8.8515625" style="8" customWidth="1"/>
    <col min="3328" max="3329" width="4.7109375" style="8" customWidth="1"/>
    <col min="3330" max="3330" width="10.8515625" style="8" customWidth="1"/>
    <col min="3331" max="3331" width="9.00390625" style="8" customWidth="1"/>
    <col min="3332" max="3332" width="12.421875" style="8" customWidth="1"/>
    <col min="3333" max="3333" width="12.8515625" style="8" customWidth="1"/>
    <col min="3334" max="3334" width="12.7109375" style="8" customWidth="1"/>
    <col min="3335" max="3335" width="7.28125" style="8" customWidth="1"/>
    <col min="3336" max="3336" width="12.7109375" style="8" customWidth="1"/>
    <col min="3337" max="3337" width="12.8515625" style="8" customWidth="1"/>
    <col min="3338" max="3338" width="7.57421875" style="8" customWidth="1"/>
    <col min="3339" max="3339" width="13.421875" style="8" customWidth="1"/>
    <col min="3340" max="3340" width="13.28125" style="8" customWidth="1"/>
    <col min="3341" max="3341" width="4.7109375" style="8" customWidth="1"/>
    <col min="3342" max="3343" width="11.8515625" style="8" customWidth="1"/>
    <col min="3344" max="3344" width="3.57421875" style="8" customWidth="1"/>
    <col min="3345" max="3346" width="11.8515625" style="8" customWidth="1"/>
    <col min="3347" max="3347" width="3.57421875" style="8" customWidth="1"/>
    <col min="3348" max="3349" width="11.8515625" style="8" customWidth="1"/>
    <col min="3350" max="3350" width="3.57421875" style="8" customWidth="1"/>
    <col min="3351" max="3352" width="11.8515625" style="8" customWidth="1"/>
    <col min="3353" max="3353" width="3.57421875" style="8" customWidth="1"/>
    <col min="3354" max="3355" width="11.8515625" style="8" customWidth="1"/>
    <col min="3356" max="3356" width="3.57421875" style="8" customWidth="1"/>
    <col min="3357" max="3358" width="11.8515625" style="8" customWidth="1"/>
    <col min="3359" max="3359" width="3.57421875" style="8" customWidth="1"/>
    <col min="3360" max="3361" width="11.8515625" style="8" customWidth="1"/>
    <col min="3362" max="3362" width="3.57421875" style="8" customWidth="1"/>
    <col min="3363" max="3364" width="11.8515625" style="8" customWidth="1"/>
    <col min="3365" max="3365" width="3.57421875" style="8" customWidth="1"/>
    <col min="3366" max="3367" width="11.8515625" style="8" customWidth="1"/>
    <col min="3368" max="3368" width="3.57421875" style="8" customWidth="1"/>
    <col min="3369" max="3370" width="11.8515625" style="8" customWidth="1"/>
    <col min="3371" max="3371" width="3.57421875" style="8" customWidth="1"/>
    <col min="3372" max="3373" width="11.8515625" style="8" customWidth="1"/>
    <col min="3374" max="3374" width="3.57421875" style="8" customWidth="1"/>
    <col min="3375" max="3376" width="11.8515625" style="8" customWidth="1"/>
    <col min="3377" max="3377" width="3.57421875" style="8" customWidth="1"/>
    <col min="3378" max="3379" width="11.8515625" style="8" customWidth="1"/>
    <col min="3380" max="3380" width="3.57421875" style="8" customWidth="1"/>
    <col min="3381" max="3382" width="11.8515625" style="8" customWidth="1"/>
    <col min="3383" max="3383" width="3.57421875" style="8" customWidth="1"/>
    <col min="3384" max="3385" width="11.8515625" style="8" customWidth="1"/>
    <col min="3386" max="3386" width="3.57421875" style="8" customWidth="1"/>
    <col min="3387" max="3580" width="9.140625" style="8" customWidth="1"/>
    <col min="3581" max="3581" width="4.7109375" style="8" customWidth="1"/>
    <col min="3582" max="3582" width="10.28125" style="8" customWidth="1"/>
    <col min="3583" max="3583" width="8.8515625" style="8" customWidth="1"/>
    <col min="3584" max="3585" width="4.7109375" style="8" customWidth="1"/>
    <col min="3586" max="3586" width="10.8515625" style="8" customWidth="1"/>
    <col min="3587" max="3587" width="9.00390625" style="8" customWidth="1"/>
    <col min="3588" max="3588" width="12.421875" style="8" customWidth="1"/>
    <col min="3589" max="3589" width="12.8515625" style="8" customWidth="1"/>
    <col min="3590" max="3590" width="12.7109375" style="8" customWidth="1"/>
    <col min="3591" max="3591" width="7.28125" style="8" customWidth="1"/>
    <col min="3592" max="3592" width="12.7109375" style="8" customWidth="1"/>
    <col min="3593" max="3593" width="12.8515625" style="8" customWidth="1"/>
    <col min="3594" max="3594" width="7.57421875" style="8" customWidth="1"/>
    <col min="3595" max="3595" width="13.421875" style="8" customWidth="1"/>
    <col min="3596" max="3596" width="13.28125" style="8" customWidth="1"/>
    <col min="3597" max="3597" width="4.7109375" style="8" customWidth="1"/>
    <col min="3598" max="3599" width="11.8515625" style="8" customWidth="1"/>
    <col min="3600" max="3600" width="3.57421875" style="8" customWidth="1"/>
    <col min="3601" max="3602" width="11.8515625" style="8" customWidth="1"/>
    <col min="3603" max="3603" width="3.57421875" style="8" customWidth="1"/>
    <col min="3604" max="3605" width="11.8515625" style="8" customWidth="1"/>
    <col min="3606" max="3606" width="3.57421875" style="8" customWidth="1"/>
    <col min="3607" max="3608" width="11.8515625" style="8" customWidth="1"/>
    <col min="3609" max="3609" width="3.57421875" style="8" customWidth="1"/>
    <col min="3610" max="3611" width="11.8515625" style="8" customWidth="1"/>
    <col min="3612" max="3612" width="3.57421875" style="8" customWidth="1"/>
    <col min="3613" max="3614" width="11.8515625" style="8" customWidth="1"/>
    <col min="3615" max="3615" width="3.57421875" style="8" customWidth="1"/>
    <col min="3616" max="3617" width="11.8515625" style="8" customWidth="1"/>
    <col min="3618" max="3618" width="3.57421875" style="8" customWidth="1"/>
    <col min="3619" max="3620" width="11.8515625" style="8" customWidth="1"/>
    <col min="3621" max="3621" width="3.57421875" style="8" customWidth="1"/>
    <col min="3622" max="3623" width="11.8515625" style="8" customWidth="1"/>
    <col min="3624" max="3624" width="3.57421875" style="8" customWidth="1"/>
    <col min="3625" max="3626" width="11.8515625" style="8" customWidth="1"/>
    <col min="3627" max="3627" width="3.57421875" style="8" customWidth="1"/>
    <col min="3628" max="3629" width="11.8515625" style="8" customWidth="1"/>
    <col min="3630" max="3630" width="3.57421875" style="8" customWidth="1"/>
    <col min="3631" max="3632" width="11.8515625" style="8" customWidth="1"/>
    <col min="3633" max="3633" width="3.57421875" style="8" customWidth="1"/>
    <col min="3634" max="3635" width="11.8515625" style="8" customWidth="1"/>
    <col min="3636" max="3636" width="3.57421875" style="8" customWidth="1"/>
    <col min="3637" max="3638" width="11.8515625" style="8" customWidth="1"/>
    <col min="3639" max="3639" width="3.57421875" style="8" customWidth="1"/>
    <col min="3640" max="3641" width="11.8515625" style="8" customWidth="1"/>
    <col min="3642" max="3642" width="3.57421875" style="8" customWidth="1"/>
    <col min="3643" max="3836" width="9.140625" style="8" customWidth="1"/>
    <col min="3837" max="3837" width="4.7109375" style="8" customWidth="1"/>
    <col min="3838" max="3838" width="10.28125" style="8" customWidth="1"/>
    <col min="3839" max="3839" width="8.8515625" style="8" customWidth="1"/>
    <col min="3840" max="3841" width="4.7109375" style="8" customWidth="1"/>
    <col min="3842" max="3842" width="10.8515625" style="8" customWidth="1"/>
    <col min="3843" max="3843" width="9.00390625" style="8" customWidth="1"/>
    <col min="3844" max="3844" width="12.421875" style="8" customWidth="1"/>
    <col min="3845" max="3845" width="12.8515625" style="8" customWidth="1"/>
    <col min="3846" max="3846" width="12.7109375" style="8" customWidth="1"/>
    <col min="3847" max="3847" width="7.28125" style="8" customWidth="1"/>
    <col min="3848" max="3848" width="12.7109375" style="8" customWidth="1"/>
    <col min="3849" max="3849" width="12.8515625" style="8" customWidth="1"/>
    <col min="3850" max="3850" width="7.57421875" style="8" customWidth="1"/>
    <col min="3851" max="3851" width="13.421875" style="8" customWidth="1"/>
    <col min="3852" max="3852" width="13.28125" style="8" customWidth="1"/>
    <col min="3853" max="3853" width="4.7109375" style="8" customWidth="1"/>
    <col min="3854" max="3855" width="11.8515625" style="8" customWidth="1"/>
    <col min="3856" max="3856" width="3.57421875" style="8" customWidth="1"/>
    <col min="3857" max="3858" width="11.8515625" style="8" customWidth="1"/>
    <col min="3859" max="3859" width="3.57421875" style="8" customWidth="1"/>
    <col min="3860" max="3861" width="11.8515625" style="8" customWidth="1"/>
    <col min="3862" max="3862" width="3.57421875" style="8" customWidth="1"/>
    <col min="3863" max="3864" width="11.8515625" style="8" customWidth="1"/>
    <col min="3865" max="3865" width="3.57421875" style="8" customWidth="1"/>
    <col min="3866" max="3867" width="11.8515625" style="8" customWidth="1"/>
    <col min="3868" max="3868" width="3.57421875" style="8" customWidth="1"/>
    <col min="3869" max="3870" width="11.8515625" style="8" customWidth="1"/>
    <col min="3871" max="3871" width="3.57421875" style="8" customWidth="1"/>
    <col min="3872" max="3873" width="11.8515625" style="8" customWidth="1"/>
    <col min="3874" max="3874" width="3.57421875" style="8" customWidth="1"/>
    <col min="3875" max="3876" width="11.8515625" style="8" customWidth="1"/>
    <col min="3877" max="3877" width="3.57421875" style="8" customWidth="1"/>
    <col min="3878" max="3879" width="11.8515625" style="8" customWidth="1"/>
    <col min="3880" max="3880" width="3.57421875" style="8" customWidth="1"/>
    <col min="3881" max="3882" width="11.8515625" style="8" customWidth="1"/>
    <col min="3883" max="3883" width="3.57421875" style="8" customWidth="1"/>
    <col min="3884" max="3885" width="11.8515625" style="8" customWidth="1"/>
    <col min="3886" max="3886" width="3.57421875" style="8" customWidth="1"/>
    <col min="3887" max="3888" width="11.8515625" style="8" customWidth="1"/>
    <col min="3889" max="3889" width="3.57421875" style="8" customWidth="1"/>
    <col min="3890" max="3891" width="11.8515625" style="8" customWidth="1"/>
    <col min="3892" max="3892" width="3.57421875" style="8" customWidth="1"/>
    <col min="3893" max="3894" width="11.8515625" style="8" customWidth="1"/>
    <col min="3895" max="3895" width="3.57421875" style="8" customWidth="1"/>
    <col min="3896" max="3897" width="11.8515625" style="8" customWidth="1"/>
    <col min="3898" max="3898" width="3.57421875" style="8" customWidth="1"/>
    <col min="3899" max="4092" width="9.140625" style="8" customWidth="1"/>
    <col min="4093" max="4093" width="4.7109375" style="8" customWidth="1"/>
    <col min="4094" max="4094" width="10.28125" style="8" customWidth="1"/>
    <col min="4095" max="4095" width="8.8515625" style="8" customWidth="1"/>
    <col min="4096" max="4097" width="4.7109375" style="8" customWidth="1"/>
    <col min="4098" max="4098" width="10.8515625" style="8" customWidth="1"/>
    <col min="4099" max="4099" width="9.00390625" style="8" customWidth="1"/>
    <col min="4100" max="4100" width="12.421875" style="8" customWidth="1"/>
    <col min="4101" max="4101" width="12.8515625" style="8" customWidth="1"/>
    <col min="4102" max="4102" width="12.7109375" style="8" customWidth="1"/>
    <col min="4103" max="4103" width="7.28125" style="8" customWidth="1"/>
    <col min="4104" max="4104" width="12.7109375" style="8" customWidth="1"/>
    <col min="4105" max="4105" width="12.8515625" style="8" customWidth="1"/>
    <col min="4106" max="4106" width="7.57421875" style="8" customWidth="1"/>
    <col min="4107" max="4107" width="13.421875" style="8" customWidth="1"/>
    <col min="4108" max="4108" width="13.28125" style="8" customWidth="1"/>
    <col min="4109" max="4109" width="4.7109375" style="8" customWidth="1"/>
    <col min="4110" max="4111" width="11.8515625" style="8" customWidth="1"/>
    <col min="4112" max="4112" width="3.57421875" style="8" customWidth="1"/>
    <col min="4113" max="4114" width="11.8515625" style="8" customWidth="1"/>
    <col min="4115" max="4115" width="3.57421875" style="8" customWidth="1"/>
    <col min="4116" max="4117" width="11.8515625" style="8" customWidth="1"/>
    <col min="4118" max="4118" width="3.57421875" style="8" customWidth="1"/>
    <col min="4119" max="4120" width="11.8515625" style="8" customWidth="1"/>
    <col min="4121" max="4121" width="3.57421875" style="8" customWidth="1"/>
    <col min="4122" max="4123" width="11.8515625" style="8" customWidth="1"/>
    <col min="4124" max="4124" width="3.57421875" style="8" customWidth="1"/>
    <col min="4125" max="4126" width="11.8515625" style="8" customWidth="1"/>
    <col min="4127" max="4127" width="3.57421875" style="8" customWidth="1"/>
    <col min="4128" max="4129" width="11.8515625" style="8" customWidth="1"/>
    <col min="4130" max="4130" width="3.57421875" style="8" customWidth="1"/>
    <col min="4131" max="4132" width="11.8515625" style="8" customWidth="1"/>
    <col min="4133" max="4133" width="3.57421875" style="8" customWidth="1"/>
    <col min="4134" max="4135" width="11.8515625" style="8" customWidth="1"/>
    <col min="4136" max="4136" width="3.57421875" style="8" customWidth="1"/>
    <col min="4137" max="4138" width="11.8515625" style="8" customWidth="1"/>
    <col min="4139" max="4139" width="3.57421875" style="8" customWidth="1"/>
    <col min="4140" max="4141" width="11.8515625" style="8" customWidth="1"/>
    <col min="4142" max="4142" width="3.57421875" style="8" customWidth="1"/>
    <col min="4143" max="4144" width="11.8515625" style="8" customWidth="1"/>
    <col min="4145" max="4145" width="3.57421875" style="8" customWidth="1"/>
    <col min="4146" max="4147" width="11.8515625" style="8" customWidth="1"/>
    <col min="4148" max="4148" width="3.57421875" style="8" customWidth="1"/>
    <col min="4149" max="4150" width="11.8515625" style="8" customWidth="1"/>
    <col min="4151" max="4151" width="3.57421875" style="8" customWidth="1"/>
    <col min="4152" max="4153" width="11.8515625" style="8" customWidth="1"/>
    <col min="4154" max="4154" width="3.57421875" style="8" customWidth="1"/>
    <col min="4155" max="4348" width="9.140625" style="8" customWidth="1"/>
    <col min="4349" max="4349" width="4.7109375" style="8" customWidth="1"/>
    <col min="4350" max="4350" width="10.28125" style="8" customWidth="1"/>
    <col min="4351" max="4351" width="8.8515625" style="8" customWidth="1"/>
    <col min="4352" max="4353" width="4.7109375" style="8" customWidth="1"/>
    <col min="4354" max="4354" width="10.8515625" style="8" customWidth="1"/>
    <col min="4355" max="4355" width="9.00390625" style="8" customWidth="1"/>
    <col min="4356" max="4356" width="12.421875" style="8" customWidth="1"/>
    <col min="4357" max="4357" width="12.8515625" style="8" customWidth="1"/>
    <col min="4358" max="4358" width="12.7109375" style="8" customWidth="1"/>
    <col min="4359" max="4359" width="7.28125" style="8" customWidth="1"/>
    <col min="4360" max="4360" width="12.7109375" style="8" customWidth="1"/>
    <col min="4361" max="4361" width="12.8515625" style="8" customWidth="1"/>
    <col min="4362" max="4362" width="7.57421875" style="8" customWidth="1"/>
    <col min="4363" max="4363" width="13.421875" style="8" customWidth="1"/>
    <col min="4364" max="4364" width="13.28125" style="8" customWidth="1"/>
    <col min="4365" max="4365" width="4.7109375" style="8" customWidth="1"/>
    <col min="4366" max="4367" width="11.8515625" style="8" customWidth="1"/>
    <col min="4368" max="4368" width="3.57421875" style="8" customWidth="1"/>
    <col min="4369" max="4370" width="11.8515625" style="8" customWidth="1"/>
    <col min="4371" max="4371" width="3.57421875" style="8" customWidth="1"/>
    <col min="4372" max="4373" width="11.8515625" style="8" customWidth="1"/>
    <col min="4374" max="4374" width="3.57421875" style="8" customWidth="1"/>
    <col min="4375" max="4376" width="11.8515625" style="8" customWidth="1"/>
    <col min="4377" max="4377" width="3.57421875" style="8" customWidth="1"/>
    <col min="4378" max="4379" width="11.8515625" style="8" customWidth="1"/>
    <col min="4380" max="4380" width="3.57421875" style="8" customWidth="1"/>
    <col min="4381" max="4382" width="11.8515625" style="8" customWidth="1"/>
    <col min="4383" max="4383" width="3.57421875" style="8" customWidth="1"/>
    <col min="4384" max="4385" width="11.8515625" style="8" customWidth="1"/>
    <col min="4386" max="4386" width="3.57421875" style="8" customWidth="1"/>
    <col min="4387" max="4388" width="11.8515625" style="8" customWidth="1"/>
    <col min="4389" max="4389" width="3.57421875" style="8" customWidth="1"/>
    <col min="4390" max="4391" width="11.8515625" style="8" customWidth="1"/>
    <col min="4392" max="4392" width="3.57421875" style="8" customWidth="1"/>
    <col min="4393" max="4394" width="11.8515625" style="8" customWidth="1"/>
    <col min="4395" max="4395" width="3.57421875" style="8" customWidth="1"/>
    <col min="4396" max="4397" width="11.8515625" style="8" customWidth="1"/>
    <col min="4398" max="4398" width="3.57421875" style="8" customWidth="1"/>
    <col min="4399" max="4400" width="11.8515625" style="8" customWidth="1"/>
    <col min="4401" max="4401" width="3.57421875" style="8" customWidth="1"/>
    <col min="4402" max="4403" width="11.8515625" style="8" customWidth="1"/>
    <col min="4404" max="4404" width="3.57421875" style="8" customWidth="1"/>
    <col min="4405" max="4406" width="11.8515625" style="8" customWidth="1"/>
    <col min="4407" max="4407" width="3.57421875" style="8" customWidth="1"/>
    <col min="4408" max="4409" width="11.8515625" style="8" customWidth="1"/>
    <col min="4410" max="4410" width="3.57421875" style="8" customWidth="1"/>
    <col min="4411" max="4604" width="9.140625" style="8" customWidth="1"/>
    <col min="4605" max="4605" width="4.7109375" style="8" customWidth="1"/>
    <col min="4606" max="4606" width="10.28125" style="8" customWidth="1"/>
    <col min="4607" max="4607" width="8.8515625" style="8" customWidth="1"/>
    <col min="4608" max="4609" width="4.7109375" style="8" customWidth="1"/>
    <col min="4610" max="4610" width="10.8515625" style="8" customWidth="1"/>
    <col min="4611" max="4611" width="9.00390625" style="8" customWidth="1"/>
    <col min="4612" max="4612" width="12.421875" style="8" customWidth="1"/>
    <col min="4613" max="4613" width="12.8515625" style="8" customWidth="1"/>
    <col min="4614" max="4614" width="12.7109375" style="8" customWidth="1"/>
    <col min="4615" max="4615" width="7.28125" style="8" customWidth="1"/>
    <col min="4616" max="4616" width="12.7109375" style="8" customWidth="1"/>
    <col min="4617" max="4617" width="12.8515625" style="8" customWidth="1"/>
    <col min="4618" max="4618" width="7.57421875" style="8" customWidth="1"/>
    <col min="4619" max="4619" width="13.421875" style="8" customWidth="1"/>
    <col min="4620" max="4620" width="13.28125" style="8" customWidth="1"/>
    <col min="4621" max="4621" width="4.7109375" style="8" customWidth="1"/>
    <col min="4622" max="4623" width="11.8515625" style="8" customWidth="1"/>
    <col min="4624" max="4624" width="3.57421875" style="8" customWidth="1"/>
    <col min="4625" max="4626" width="11.8515625" style="8" customWidth="1"/>
    <col min="4627" max="4627" width="3.57421875" style="8" customWidth="1"/>
    <col min="4628" max="4629" width="11.8515625" style="8" customWidth="1"/>
    <col min="4630" max="4630" width="3.57421875" style="8" customWidth="1"/>
    <col min="4631" max="4632" width="11.8515625" style="8" customWidth="1"/>
    <col min="4633" max="4633" width="3.57421875" style="8" customWidth="1"/>
    <col min="4634" max="4635" width="11.8515625" style="8" customWidth="1"/>
    <col min="4636" max="4636" width="3.57421875" style="8" customWidth="1"/>
    <col min="4637" max="4638" width="11.8515625" style="8" customWidth="1"/>
    <col min="4639" max="4639" width="3.57421875" style="8" customWidth="1"/>
    <col min="4640" max="4641" width="11.8515625" style="8" customWidth="1"/>
    <col min="4642" max="4642" width="3.57421875" style="8" customWidth="1"/>
    <col min="4643" max="4644" width="11.8515625" style="8" customWidth="1"/>
    <col min="4645" max="4645" width="3.57421875" style="8" customWidth="1"/>
    <col min="4646" max="4647" width="11.8515625" style="8" customWidth="1"/>
    <col min="4648" max="4648" width="3.57421875" style="8" customWidth="1"/>
    <col min="4649" max="4650" width="11.8515625" style="8" customWidth="1"/>
    <col min="4651" max="4651" width="3.57421875" style="8" customWidth="1"/>
    <col min="4652" max="4653" width="11.8515625" style="8" customWidth="1"/>
    <col min="4654" max="4654" width="3.57421875" style="8" customWidth="1"/>
    <col min="4655" max="4656" width="11.8515625" style="8" customWidth="1"/>
    <col min="4657" max="4657" width="3.57421875" style="8" customWidth="1"/>
    <col min="4658" max="4659" width="11.8515625" style="8" customWidth="1"/>
    <col min="4660" max="4660" width="3.57421875" style="8" customWidth="1"/>
    <col min="4661" max="4662" width="11.8515625" style="8" customWidth="1"/>
    <col min="4663" max="4663" width="3.57421875" style="8" customWidth="1"/>
    <col min="4664" max="4665" width="11.8515625" style="8" customWidth="1"/>
    <col min="4666" max="4666" width="3.57421875" style="8" customWidth="1"/>
    <col min="4667" max="4860" width="9.140625" style="8" customWidth="1"/>
    <col min="4861" max="4861" width="4.7109375" style="8" customWidth="1"/>
    <col min="4862" max="4862" width="10.28125" style="8" customWidth="1"/>
    <col min="4863" max="4863" width="8.8515625" style="8" customWidth="1"/>
    <col min="4864" max="4865" width="4.7109375" style="8" customWidth="1"/>
    <col min="4866" max="4866" width="10.8515625" style="8" customWidth="1"/>
    <col min="4867" max="4867" width="9.00390625" style="8" customWidth="1"/>
    <col min="4868" max="4868" width="12.421875" style="8" customWidth="1"/>
    <col min="4869" max="4869" width="12.8515625" style="8" customWidth="1"/>
    <col min="4870" max="4870" width="12.7109375" style="8" customWidth="1"/>
    <col min="4871" max="4871" width="7.28125" style="8" customWidth="1"/>
    <col min="4872" max="4872" width="12.7109375" style="8" customWidth="1"/>
    <col min="4873" max="4873" width="12.8515625" style="8" customWidth="1"/>
    <col min="4874" max="4874" width="7.57421875" style="8" customWidth="1"/>
    <col min="4875" max="4875" width="13.421875" style="8" customWidth="1"/>
    <col min="4876" max="4876" width="13.28125" style="8" customWidth="1"/>
    <col min="4877" max="4877" width="4.7109375" style="8" customWidth="1"/>
    <col min="4878" max="4879" width="11.8515625" style="8" customWidth="1"/>
    <col min="4880" max="4880" width="3.57421875" style="8" customWidth="1"/>
    <col min="4881" max="4882" width="11.8515625" style="8" customWidth="1"/>
    <col min="4883" max="4883" width="3.57421875" style="8" customWidth="1"/>
    <col min="4884" max="4885" width="11.8515625" style="8" customWidth="1"/>
    <col min="4886" max="4886" width="3.57421875" style="8" customWidth="1"/>
    <col min="4887" max="4888" width="11.8515625" style="8" customWidth="1"/>
    <col min="4889" max="4889" width="3.57421875" style="8" customWidth="1"/>
    <col min="4890" max="4891" width="11.8515625" style="8" customWidth="1"/>
    <col min="4892" max="4892" width="3.57421875" style="8" customWidth="1"/>
    <col min="4893" max="4894" width="11.8515625" style="8" customWidth="1"/>
    <col min="4895" max="4895" width="3.57421875" style="8" customWidth="1"/>
    <col min="4896" max="4897" width="11.8515625" style="8" customWidth="1"/>
    <col min="4898" max="4898" width="3.57421875" style="8" customWidth="1"/>
    <col min="4899" max="4900" width="11.8515625" style="8" customWidth="1"/>
    <col min="4901" max="4901" width="3.57421875" style="8" customWidth="1"/>
    <col min="4902" max="4903" width="11.8515625" style="8" customWidth="1"/>
    <col min="4904" max="4904" width="3.57421875" style="8" customWidth="1"/>
    <col min="4905" max="4906" width="11.8515625" style="8" customWidth="1"/>
    <col min="4907" max="4907" width="3.57421875" style="8" customWidth="1"/>
    <col min="4908" max="4909" width="11.8515625" style="8" customWidth="1"/>
    <col min="4910" max="4910" width="3.57421875" style="8" customWidth="1"/>
    <col min="4911" max="4912" width="11.8515625" style="8" customWidth="1"/>
    <col min="4913" max="4913" width="3.57421875" style="8" customWidth="1"/>
    <col min="4914" max="4915" width="11.8515625" style="8" customWidth="1"/>
    <col min="4916" max="4916" width="3.57421875" style="8" customWidth="1"/>
    <col min="4917" max="4918" width="11.8515625" style="8" customWidth="1"/>
    <col min="4919" max="4919" width="3.57421875" style="8" customWidth="1"/>
    <col min="4920" max="4921" width="11.8515625" style="8" customWidth="1"/>
    <col min="4922" max="4922" width="3.57421875" style="8" customWidth="1"/>
    <col min="4923" max="5116" width="9.140625" style="8" customWidth="1"/>
    <col min="5117" max="5117" width="4.7109375" style="8" customWidth="1"/>
    <col min="5118" max="5118" width="10.28125" style="8" customWidth="1"/>
    <col min="5119" max="5119" width="8.8515625" style="8" customWidth="1"/>
    <col min="5120" max="5121" width="4.7109375" style="8" customWidth="1"/>
    <col min="5122" max="5122" width="10.8515625" style="8" customWidth="1"/>
    <col min="5123" max="5123" width="9.00390625" style="8" customWidth="1"/>
    <col min="5124" max="5124" width="12.421875" style="8" customWidth="1"/>
    <col min="5125" max="5125" width="12.8515625" style="8" customWidth="1"/>
    <col min="5126" max="5126" width="12.7109375" style="8" customWidth="1"/>
    <col min="5127" max="5127" width="7.28125" style="8" customWidth="1"/>
    <col min="5128" max="5128" width="12.7109375" style="8" customWidth="1"/>
    <col min="5129" max="5129" width="12.8515625" style="8" customWidth="1"/>
    <col min="5130" max="5130" width="7.57421875" style="8" customWidth="1"/>
    <col min="5131" max="5131" width="13.421875" style="8" customWidth="1"/>
    <col min="5132" max="5132" width="13.28125" style="8" customWidth="1"/>
    <col min="5133" max="5133" width="4.7109375" style="8" customWidth="1"/>
    <col min="5134" max="5135" width="11.8515625" style="8" customWidth="1"/>
    <col min="5136" max="5136" width="3.57421875" style="8" customWidth="1"/>
    <col min="5137" max="5138" width="11.8515625" style="8" customWidth="1"/>
    <col min="5139" max="5139" width="3.57421875" style="8" customWidth="1"/>
    <col min="5140" max="5141" width="11.8515625" style="8" customWidth="1"/>
    <col min="5142" max="5142" width="3.57421875" style="8" customWidth="1"/>
    <col min="5143" max="5144" width="11.8515625" style="8" customWidth="1"/>
    <col min="5145" max="5145" width="3.57421875" style="8" customWidth="1"/>
    <col min="5146" max="5147" width="11.8515625" style="8" customWidth="1"/>
    <col min="5148" max="5148" width="3.57421875" style="8" customWidth="1"/>
    <col min="5149" max="5150" width="11.8515625" style="8" customWidth="1"/>
    <col min="5151" max="5151" width="3.57421875" style="8" customWidth="1"/>
    <col min="5152" max="5153" width="11.8515625" style="8" customWidth="1"/>
    <col min="5154" max="5154" width="3.57421875" style="8" customWidth="1"/>
    <col min="5155" max="5156" width="11.8515625" style="8" customWidth="1"/>
    <col min="5157" max="5157" width="3.57421875" style="8" customWidth="1"/>
    <col min="5158" max="5159" width="11.8515625" style="8" customWidth="1"/>
    <col min="5160" max="5160" width="3.57421875" style="8" customWidth="1"/>
    <col min="5161" max="5162" width="11.8515625" style="8" customWidth="1"/>
    <col min="5163" max="5163" width="3.57421875" style="8" customWidth="1"/>
    <col min="5164" max="5165" width="11.8515625" style="8" customWidth="1"/>
    <col min="5166" max="5166" width="3.57421875" style="8" customWidth="1"/>
    <col min="5167" max="5168" width="11.8515625" style="8" customWidth="1"/>
    <col min="5169" max="5169" width="3.57421875" style="8" customWidth="1"/>
    <col min="5170" max="5171" width="11.8515625" style="8" customWidth="1"/>
    <col min="5172" max="5172" width="3.57421875" style="8" customWidth="1"/>
    <col min="5173" max="5174" width="11.8515625" style="8" customWidth="1"/>
    <col min="5175" max="5175" width="3.57421875" style="8" customWidth="1"/>
    <col min="5176" max="5177" width="11.8515625" style="8" customWidth="1"/>
    <col min="5178" max="5178" width="3.57421875" style="8" customWidth="1"/>
    <col min="5179" max="5372" width="9.140625" style="8" customWidth="1"/>
    <col min="5373" max="5373" width="4.7109375" style="8" customWidth="1"/>
    <col min="5374" max="5374" width="10.28125" style="8" customWidth="1"/>
    <col min="5375" max="5375" width="8.8515625" style="8" customWidth="1"/>
    <col min="5376" max="5377" width="4.7109375" style="8" customWidth="1"/>
    <col min="5378" max="5378" width="10.8515625" style="8" customWidth="1"/>
    <col min="5379" max="5379" width="9.00390625" style="8" customWidth="1"/>
    <col min="5380" max="5380" width="12.421875" style="8" customWidth="1"/>
    <col min="5381" max="5381" width="12.8515625" style="8" customWidth="1"/>
    <col min="5382" max="5382" width="12.7109375" style="8" customWidth="1"/>
    <col min="5383" max="5383" width="7.28125" style="8" customWidth="1"/>
    <col min="5384" max="5384" width="12.7109375" style="8" customWidth="1"/>
    <col min="5385" max="5385" width="12.8515625" style="8" customWidth="1"/>
    <col min="5386" max="5386" width="7.57421875" style="8" customWidth="1"/>
    <col min="5387" max="5387" width="13.421875" style="8" customWidth="1"/>
    <col min="5388" max="5388" width="13.28125" style="8" customWidth="1"/>
    <col min="5389" max="5389" width="4.7109375" style="8" customWidth="1"/>
    <col min="5390" max="5391" width="11.8515625" style="8" customWidth="1"/>
    <col min="5392" max="5392" width="3.57421875" style="8" customWidth="1"/>
    <col min="5393" max="5394" width="11.8515625" style="8" customWidth="1"/>
    <col min="5395" max="5395" width="3.57421875" style="8" customWidth="1"/>
    <col min="5396" max="5397" width="11.8515625" style="8" customWidth="1"/>
    <col min="5398" max="5398" width="3.57421875" style="8" customWidth="1"/>
    <col min="5399" max="5400" width="11.8515625" style="8" customWidth="1"/>
    <col min="5401" max="5401" width="3.57421875" style="8" customWidth="1"/>
    <col min="5402" max="5403" width="11.8515625" style="8" customWidth="1"/>
    <col min="5404" max="5404" width="3.57421875" style="8" customWidth="1"/>
    <col min="5405" max="5406" width="11.8515625" style="8" customWidth="1"/>
    <col min="5407" max="5407" width="3.57421875" style="8" customWidth="1"/>
    <col min="5408" max="5409" width="11.8515625" style="8" customWidth="1"/>
    <col min="5410" max="5410" width="3.57421875" style="8" customWidth="1"/>
    <col min="5411" max="5412" width="11.8515625" style="8" customWidth="1"/>
    <col min="5413" max="5413" width="3.57421875" style="8" customWidth="1"/>
    <col min="5414" max="5415" width="11.8515625" style="8" customWidth="1"/>
    <col min="5416" max="5416" width="3.57421875" style="8" customWidth="1"/>
    <col min="5417" max="5418" width="11.8515625" style="8" customWidth="1"/>
    <col min="5419" max="5419" width="3.57421875" style="8" customWidth="1"/>
    <col min="5420" max="5421" width="11.8515625" style="8" customWidth="1"/>
    <col min="5422" max="5422" width="3.57421875" style="8" customWidth="1"/>
    <col min="5423" max="5424" width="11.8515625" style="8" customWidth="1"/>
    <col min="5425" max="5425" width="3.57421875" style="8" customWidth="1"/>
    <col min="5426" max="5427" width="11.8515625" style="8" customWidth="1"/>
    <col min="5428" max="5428" width="3.57421875" style="8" customWidth="1"/>
    <col min="5429" max="5430" width="11.8515625" style="8" customWidth="1"/>
    <col min="5431" max="5431" width="3.57421875" style="8" customWidth="1"/>
    <col min="5432" max="5433" width="11.8515625" style="8" customWidth="1"/>
    <col min="5434" max="5434" width="3.57421875" style="8" customWidth="1"/>
    <col min="5435" max="5628" width="9.140625" style="8" customWidth="1"/>
    <col min="5629" max="5629" width="4.7109375" style="8" customWidth="1"/>
    <col min="5630" max="5630" width="10.28125" style="8" customWidth="1"/>
    <col min="5631" max="5631" width="8.8515625" style="8" customWidth="1"/>
    <col min="5632" max="5633" width="4.7109375" style="8" customWidth="1"/>
    <col min="5634" max="5634" width="10.8515625" style="8" customWidth="1"/>
    <col min="5635" max="5635" width="9.00390625" style="8" customWidth="1"/>
    <col min="5636" max="5636" width="12.421875" style="8" customWidth="1"/>
    <col min="5637" max="5637" width="12.8515625" style="8" customWidth="1"/>
    <col min="5638" max="5638" width="12.7109375" style="8" customWidth="1"/>
    <col min="5639" max="5639" width="7.28125" style="8" customWidth="1"/>
    <col min="5640" max="5640" width="12.7109375" style="8" customWidth="1"/>
    <col min="5641" max="5641" width="12.8515625" style="8" customWidth="1"/>
    <col min="5642" max="5642" width="7.57421875" style="8" customWidth="1"/>
    <col min="5643" max="5643" width="13.421875" style="8" customWidth="1"/>
    <col min="5644" max="5644" width="13.28125" style="8" customWidth="1"/>
    <col min="5645" max="5645" width="4.7109375" style="8" customWidth="1"/>
    <col min="5646" max="5647" width="11.8515625" style="8" customWidth="1"/>
    <col min="5648" max="5648" width="3.57421875" style="8" customWidth="1"/>
    <col min="5649" max="5650" width="11.8515625" style="8" customWidth="1"/>
    <col min="5651" max="5651" width="3.57421875" style="8" customWidth="1"/>
    <col min="5652" max="5653" width="11.8515625" style="8" customWidth="1"/>
    <col min="5654" max="5654" width="3.57421875" style="8" customWidth="1"/>
    <col min="5655" max="5656" width="11.8515625" style="8" customWidth="1"/>
    <col min="5657" max="5657" width="3.57421875" style="8" customWidth="1"/>
    <col min="5658" max="5659" width="11.8515625" style="8" customWidth="1"/>
    <col min="5660" max="5660" width="3.57421875" style="8" customWidth="1"/>
    <col min="5661" max="5662" width="11.8515625" style="8" customWidth="1"/>
    <col min="5663" max="5663" width="3.57421875" style="8" customWidth="1"/>
    <col min="5664" max="5665" width="11.8515625" style="8" customWidth="1"/>
    <col min="5666" max="5666" width="3.57421875" style="8" customWidth="1"/>
    <col min="5667" max="5668" width="11.8515625" style="8" customWidth="1"/>
    <col min="5669" max="5669" width="3.57421875" style="8" customWidth="1"/>
    <col min="5670" max="5671" width="11.8515625" style="8" customWidth="1"/>
    <col min="5672" max="5672" width="3.57421875" style="8" customWidth="1"/>
    <col min="5673" max="5674" width="11.8515625" style="8" customWidth="1"/>
    <col min="5675" max="5675" width="3.57421875" style="8" customWidth="1"/>
    <col min="5676" max="5677" width="11.8515625" style="8" customWidth="1"/>
    <col min="5678" max="5678" width="3.57421875" style="8" customWidth="1"/>
    <col min="5679" max="5680" width="11.8515625" style="8" customWidth="1"/>
    <col min="5681" max="5681" width="3.57421875" style="8" customWidth="1"/>
    <col min="5682" max="5683" width="11.8515625" style="8" customWidth="1"/>
    <col min="5684" max="5684" width="3.57421875" style="8" customWidth="1"/>
    <col min="5685" max="5686" width="11.8515625" style="8" customWidth="1"/>
    <col min="5687" max="5687" width="3.57421875" style="8" customWidth="1"/>
    <col min="5688" max="5689" width="11.8515625" style="8" customWidth="1"/>
    <col min="5690" max="5690" width="3.57421875" style="8" customWidth="1"/>
    <col min="5691" max="5884" width="9.140625" style="8" customWidth="1"/>
    <col min="5885" max="5885" width="4.7109375" style="8" customWidth="1"/>
    <col min="5886" max="5886" width="10.28125" style="8" customWidth="1"/>
    <col min="5887" max="5887" width="8.8515625" style="8" customWidth="1"/>
    <col min="5888" max="5889" width="4.7109375" style="8" customWidth="1"/>
    <col min="5890" max="5890" width="10.8515625" style="8" customWidth="1"/>
    <col min="5891" max="5891" width="9.00390625" style="8" customWidth="1"/>
    <col min="5892" max="5892" width="12.421875" style="8" customWidth="1"/>
    <col min="5893" max="5893" width="12.8515625" style="8" customWidth="1"/>
    <col min="5894" max="5894" width="12.7109375" style="8" customWidth="1"/>
    <col min="5895" max="5895" width="7.28125" style="8" customWidth="1"/>
    <col min="5896" max="5896" width="12.7109375" style="8" customWidth="1"/>
    <col min="5897" max="5897" width="12.8515625" style="8" customWidth="1"/>
    <col min="5898" max="5898" width="7.57421875" style="8" customWidth="1"/>
    <col min="5899" max="5899" width="13.421875" style="8" customWidth="1"/>
    <col min="5900" max="5900" width="13.28125" style="8" customWidth="1"/>
    <col min="5901" max="5901" width="4.7109375" style="8" customWidth="1"/>
    <col min="5902" max="5903" width="11.8515625" style="8" customWidth="1"/>
    <col min="5904" max="5904" width="3.57421875" style="8" customWidth="1"/>
    <col min="5905" max="5906" width="11.8515625" style="8" customWidth="1"/>
    <col min="5907" max="5907" width="3.57421875" style="8" customWidth="1"/>
    <col min="5908" max="5909" width="11.8515625" style="8" customWidth="1"/>
    <col min="5910" max="5910" width="3.57421875" style="8" customWidth="1"/>
    <col min="5911" max="5912" width="11.8515625" style="8" customWidth="1"/>
    <col min="5913" max="5913" width="3.57421875" style="8" customWidth="1"/>
    <col min="5914" max="5915" width="11.8515625" style="8" customWidth="1"/>
    <col min="5916" max="5916" width="3.57421875" style="8" customWidth="1"/>
    <col min="5917" max="5918" width="11.8515625" style="8" customWidth="1"/>
    <col min="5919" max="5919" width="3.57421875" style="8" customWidth="1"/>
    <col min="5920" max="5921" width="11.8515625" style="8" customWidth="1"/>
    <col min="5922" max="5922" width="3.57421875" style="8" customWidth="1"/>
    <col min="5923" max="5924" width="11.8515625" style="8" customWidth="1"/>
    <col min="5925" max="5925" width="3.57421875" style="8" customWidth="1"/>
    <col min="5926" max="5927" width="11.8515625" style="8" customWidth="1"/>
    <col min="5928" max="5928" width="3.57421875" style="8" customWidth="1"/>
    <col min="5929" max="5930" width="11.8515625" style="8" customWidth="1"/>
    <col min="5931" max="5931" width="3.57421875" style="8" customWidth="1"/>
    <col min="5932" max="5933" width="11.8515625" style="8" customWidth="1"/>
    <col min="5934" max="5934" width="3.57421875" style="8" customWidth="1"/>
    <col min="5935" max="5936" width="11.8515625" style="8" customWidth="1"/>
    <col min="5937" max="5937" width="3.57421875" style="8" customWidth="1"/>
    <col min="5938" max="5939" width="11.8515625" style="8" customWidth="1"/>
    <col min="5940" max="5940" width="3.57421875" style="8" customWidth="1"/>
    <col min="5941" max="5942" width="11.8515625" style="8" customWidth="1"/>
    <col min="5943" max="5943" width="3.57421875" style="8" customWidth="1"/>
    <col min="5944" max="5945" width="11.8515625" style="8" customWidth="1"/>
    <col min="5946" max="5946" width="3.57421875" style="8" customWidth="1"/>
    <col min="5947" max="6140" width="9.140625" style="8" customWidth="1"/>
    <col min="6141" max="6141" width="4.7109375" style="8" customWidth="1"/>
    <col min="6142" max="6142" width="10.28125" style="8" customWidth="1"/>
    <col min="6143" max="6143" width="8.8515625" style="8" customWidth="1"/>
    <col min="6144" max="6145" width="4.7109375" style="8" customWidth="1"/>
    <col min="6146" max="6146" width="10.8515625" style="8" customWidth="1"/>
    <col min="6147" max="6147" width="9.00390625" style="8" customWidth="1"/>
    <col min="6148" max="6148" width="12.421875" style="8" customWidth="1"/>
    <col min="6149" max="6149" width="12.8515625" style="8" customWidth="1"/>
    <col min="6150" max="6150" width="12.7109375" style="8" customWidth="1"/>
    <col min="6151" max="6151" width="7.28125" style="8" customWidth="1"/>
    <col min="6152" max="6152" width="12.7109375" style="8" customWidth="1"/>
    <col min="6153" max="6153" width="12.8515625" style="8" customWidth="1"/>
    <col min="6154" max="6154" width="7.57421875" style="8" customWidth="1"/>
    <col min="6155" max="6155" width="13.421875" style="8" customWidth="1"/>
    <col min="6156" max="6156" width="13.28125" style="8" customWidth="1"/>
    <col min="6157" max="6157" width="4.7109375" style="8" customWidth="1"/>
    <col min="6158" max="6159" width="11.8515625" style="8" customWidth="1"/>
    <col min="6160" max="6160" width="3.57421875" style="8" customWidth="1"/>
    <col min="6161" max="6162" width="11.8515625" style="8" customWidth="1"/>
    <col min="6163" max="6163" width="3.57421875" style="8" customWidth="1"/>
    <col min="6164" max="6165" width="11.8515625" style="8" customWidth="1"/>
    <col min="6166" max="6166" width="3.57421875" style="8" customWidth="1"/>
    <col min="6167" max="6168" width="11.8515625" style="8" customWidth="1"/>
    <col min="6169" max="6169" width="3.57421875" style="8" customWidth="1"/>
    <col min="6170" max="6171" width="11.8515625" style="8" customWidth="1"/>
    <col min="6172" max="6172" width="3.57421875" style="8" customWidth="1"/>
    <col min="6173" max="6174" width="11.8515625" style="8" customWidth="1"/>
    <col min="6175" max="6175" width="3.57421875" style="8" customWidth="1"/>
    <col min="6176" max="6177" width="11.8515625" style="8" customWidth="1"/>
    <col min="6178" max="6178" width="3.57421875" style="8" customWidth="1"/>
    <col min="6179" max="6180" width="11.8515625" style="8" customWidth="1"/>
    <col min="6181" max="6181" width="3.57421875" style="8" customWidth="1"/>
    <col min="6182" max="6183" width="11.8515625" style="8" customWidth="1"/>
    <col min="6184" max="6184" width="3.57421875" style="8" customWidth="1"/>
    <col min="6185" max="6186" width="11.8515625" style="8" customWidth="1"/>
    <col min="6187" max="6187" width="3.57421875" style="8" customWidth="1"/>
    <col min="6188" max="6189" width="11.8515625" style="8" customWidth="1"/>
    <col min="6190" max="6190" width="3.57421875" style="8" customWidth="1"/>
    <col min="6191" max="6192" width="11.8515625" style="8" customWidth="1"/>
    <col min="6193" max="6193" width="3.57421875" style="8" customWidth="1"/>
    <col min="6194" max="6195" width="11.8515625" style="8" customWidth="1"/>
    <col min="6196" max="6196" width="3.57421875" style="8" customWidth="1"/>
    <col min="6197" max="6198" width="11.8515625" style="8" customWidth="1"/>
    <col min="6199" max="6199" width="3.57421875" style="8" customWidth="1"/>
    <col min="6200" max="6201" width="11.8515625" style="8" customWidth="1"/>
    <col min="6202" max="6202" width="3.57421875" style="8" customWidth="1"/>
    <col min="6203" max="6396" width="9.140625" style="8" customWidth="1"/>
    <col min="6397" max="6397" width="4.7109375" style="8" customWidth="1"/>
    <col min="6398" max="6398" width="10.28125" style="8" customWidth="1"/>
    <col min="6399" max="6399" width="8.8515625" style="8" customWidth="1"/>
    <col min="6400" max="6401" width="4.7109375" style="8" customWidth="1"/>
    <col min="6402" max="6402" width="10.8515625" style="8" customWidth="1"/>
    <col min="6403" max="6403" width="9.00390625" style="8" customWidth="1"/>
    <col min="6404" max="6404" width="12.421875" style="8" customWidth="1"/>
    <col min="6405" max="6405" width="12.8515625" style="8" customWidth="1"/>
    <col min="6406" max="6406" width="12.7109375" style="8" customWidth="1"/>
    <col min="6407" max="6407" width="7.28125" style="8" customWidth="1"/>
    <col min="6408" max="6408" width="12.7109375" style="8" customWidth="1"/>
    <col min="6409" max="6409" width="12.8515625" style="8" customWidth="1"/>
    <col min="6410" max="6410" width="7.57421875" style="8" customWidth="1"/>
    <col min="6411" max="6411" width="13.421875" style="8" customWidth="1"/>
    <col min="6412" max="6412" width="13.28125" style="8" customWidth="1"/>
    <col min="6413" max="6413" width="4.7109375" style="8" customWidth="1"/>
    <col min="6414" max="6415" width="11.8515625" style="8" customWidth="1"/>
    <col min="6416" max="6416" width="3.57421875" style="8" customWidth="1"/>
    <col min="6417" max="6418" width="11.8515625" style="8" customWidth="1"/>
    <col min="6419" max="6419" width="3.57421875" style="8" customWidth="1"/>
    <col min="6420" max="6421" width="11.8515625" style="8" customWidth="1"/>
    <col min="6422" max="6422" width="3.57421875" style="8" customWidth="1"/>
    <col min="6423" max="6424" width="11.8515625" style="8" customWidth="1"/>
    <col min="6425" max="6425" width="3.57421875" style="8" customWidth="1"/>
    <col min="6426" max="6427" width="11.8515625" style="8" customWidth="1"/>
    <col min="6428" max="6428" width="3.57421875" style="8" customWidth="1"/>
    <col min="6429" max="6430" width="11.8515625" style="8" customWidth="1"/>
    <col min="6431" max="6431" width="3.57421875" style="8" customWidth="1"/>
    <col min="6432" max="6433" width="11.8515625" style="8" customWidth="1"/>
    <col min="6434" max="6434" width="3.57421875" style="8" customWidth="1"/>
    <col min="6435" max="6436" width="11.8515625" style="8" customWidth="1"/>
    <col min="6437" max="6437" width="3.57421875" style="8" customWidth="1"/>
    <col min="6438" max="6439" width="11.8515625" style="8" customWidth="1"/>
    <col min="6440" max="6440" width="3.57421875" style="8" customWidth="1"/>
    <col min="6441" max="6442" width="11.8515625" style="8" customWidth="1"/>
    <col min="6443" max="6443" width="3.57421875" style="8" customWidth="1"/>
    <col min="6444" max="6445" width="11.8515625" style="8" customWidth="1"/>
    <col min="6446" max="6446" width="3.57421875" style="8" customWidth="1"/>
    <col min="6447" max="6448" width="11.8515625" style="8" customWidth="1"/>
    <col min="6449" max="6449" width="3.57421875" style="8" customWidth="1"/>
    <col min="6450" max="6451" width="11.8515625" style="8" customWidth="1"/>
    <col min="6452" max="6452" width="3.57421875" style="8" customWidth="1"/>
    <col min="6453" max="6454" width="11.8515625" style="8" customWidth="1"/>
    <col min="6455" max="6455" width="3.57421875" style="8" customWidth="1"/>
    <col min="6456" max="6457" width="11.8515625" style="8" customWidth="1"/>
    <col min="6458" max="6458" width="3.57421875" style="8" customWidth="1"/>
    <col min="6459" max="6652" width="9.140625" style="8" customWidth="1"/>
    <col min="6653" max="6653" width="4.7109375" style="8" customWidth="1"/>
    <col min="6654" max="6654" width="10.28125" style="8" customWidth="1"/>
    <col min="6655" max="6655" width="8.8515625" style="8" customWidth="1"/>
    <col min="6656" max="6657" width="4.7109375" style="8" customWidth="1"/>
    <col min="6658" max="6658" width="10.8515625" style="8" customWidth="1"/>
    <col min="6659" max="6659" width="9.00390625" style="8" customWidth="1"/>
    <col min="6660" max="6660" width="12.421875" style="8" customWidth="1"/>
    <col min="6661" max="6661" width="12.8515625" style="8" customWidth="1"/>
    <col min="6662" max="6662" width="12.7109375" style="8" customWidth="1"/>
    <col min="6663" max="6663" width="7.28125" style="8" customWidth="1"/>
    <col min="6664" max="6664" width="12.7109375" style="8" customWidth="1"/>
    <col min="6665" max="6665" width="12.8515625" style="8" customWidth="1"/>
    <col min="6666" max="6666" width="7.57421875" style="8" customWidth="1"/>
    <col min="6667" max="6667" width="13.421875" style="8" customWidth="1"/>
    <col min="6668" max="6668" width="13.28125" style="8" customWidth="1"/>
    <col min="6669" max="6669" width="4.7109375" style="8" customWidth="1"/>
    <col min="6670" max="6671" width="11.8515625" style="8" customWidth="1"/>
    <col min="6672" max="6672" width="3.57421875" style="8" customWidth="1"/>
    <col min="6673" max="6674" width="11.8515625" style="8" customWidth="1"/>
    <col min="6675" max="6675" width="3.57421875" style="8" customWidth="1"/>
    <col min="6676" max="6677" width="11.8515625" style="8" customWidth="1"/>
    <col min="6678" max="6678" width="3.57421875" style="8" customWidth="1"/>
    <col min="6679" max="6680" width="11.8515625" style="8" customWidth="1"/>
    <col min="6681" max="6681" width="3.57421875" style="8" customWidth="1"/>
    <col min="6682" max="6683" width="11.8515625" style="8" customWidth="1"/>
    <col min="6684" max="6684" width="3.57421875" style="8" customWidth="1"/>
    <col min="6685" max="6686" width="11.8515625" style="8" customWidth="1"/>
    <col min="6687" max="6687" width="3.57421875" style="8" customWidth="1"/>
    <col min="6688" max="6689" width="11.8515625" style="8" customWidth="1"/>
    <col min="6690" max="6690" width="3.57421875" style="8" customWidth="1"/>
    <col min="6691" max="6692" width="11.8515625" style="8" customWidth="1"/>
    <col min="6693" max="6693" width="3.57421875" style="8" customWidth="1"/>
    <col min="6694" max="6695" width="11.8515625" style="8" customWidth="1"/>
    <col min="6696" max="6696" width="3.57421875" style="8" customWidth="1"/>
    <col min="6697" max="6698" width="11.8515625" style="8" customWidth="1"/>
    <col min="6699" max="6699" width="3.57421875" style="8" customWidth="1"/>
    <col min="6700" max="6701" width="11.8515625" style="8" customWidth="1"/>
    <col min="6702" max="6702" width="3.57421875" style="8" customWidth="1"/>
    <col min="6703" max="6704" width="11.8515625" style="8" customWidth="1"/>
    <col min="6705" max="6705" width="3.57421875" style="8" customWidth="1"/>
    <col min="6706" max="6707" width="11.8515625" style="8" customWidth="1"/>
    <col min="6708" max="6708" width="3.57421875" style="8" customWidth="1"/>
    <col min="6709" max="6710" width="11.8515625" style="8" customWidth="1"/>
    <col min="6711" max="6711" width="3.57421875" style="8" customWidth="1"/>
    <col min="6712" max="6713" width="11.8515625" style="8" customWidth="1"/>
    <col min="6714" max="6714" width="3.57421875" style="8" customWidth="1"/>
    <col min="6715" max="6908" width="9.140625" style="8" customWidth="1"/>
    <col min="6909" max="6909" width="4.7109375" style="8" customWidth="1"/>
    <col min="6910" max="6910" width="10.28125" style="8" customWidth="1"/>
    <col min="6911" max="6911" width="8.8515625" style="8" customWidth="1"/>
    <col min="6912" max="6913" width="4.7109375" style="8" customWidth="1"/>
    <col min="6914" max="6914" width="10.8515625" style="8" customWidth="1"/>
    <col min="6915" max="6915" width="9.00390625" style="8" customWidth="1"/>
    <col min="6916" max="6916" width="12.421875" style="8" customWidth="1"/>
    <col min="6917" max="6917" width="12.8515625" style="8" customWidth="1"/>
    <col min="6918" max="6918" width="12.7109375" style="8" customWidth="1"/>
    <col min="6919" max="6919" width="7.28125" style="8" customWidth="1"/>
    <col min="6920" max="6920" width="12.7109375" style="8" customWidth="1"/>
    <col min="6921" max="6921" width="12.8515625" style="8" customWidth="1"/>
    <col min="6922" max="6922" width="7.57421875" style="8" customWidth="1"/>
    <col min="6923" max="6923" width="13.421875" style="8" customWidth="1"/>
    <col min="6924" max="6924" width="13.28125" style="8" customWidth="1"/>
    <col min="6925" max="6925" width="4.7109375" style="8" customWidth="1"/>
    <col min="6926" max="6927" width="11.8515625" style="8" customWidth="1"/>
    <col min="6928" max="6928" width="3.57421875" style="8" customWidth="1"/>
    <col min="6929" max="6930" width="11.8515625" style="8" customWidth="1"/>
    <col min="6931" max="6931" width="3.57421875" style="8" customWidth="1"/>
    <col min="6932" max="6933" width="11.8515625" style="8" customWidth="1"/>
    <col min="6934" max="6934" width="3.57421875" style="8" customWidth="1"/>
    <col min="6935" max="6936" width="11.8515625" style="8" customWidth="1"/>
    <col min="6937" max="6937" width="3.57421875" style="8" customWidth="1"/>
    <col min="6938" max="6939" width="11.8515625" style="8" customWidth="1"/>
    <col min="6940" max="6940" width="3.57421875" style="8" customWidth="1"/>
    <col min="6941" max="6942" width="11.8515625" style="8" customWidth="1"/>
    <col min="6943" max="6943" width="3.57421875" style="8" customWidth="1"/>
    <col min="6944" max="6945" width="11.8515625" style="8" customWidth="1"/>
    <col min="6946" max="6946" width="3.57421875" style="8" customWidth="1"/>
    <col min="6947" max="6948" width="11.8515625" style="8" customWidth="1"/>
    <col min="6949" max="6949" width="3.57421875" style="8" customWidth="1"/>
    <col min="6950" max="6951" width="11.8515625" style="8" customWidth="1"/>
    <col min="6952" max="6952" width="3.57421875" style="8" customWidth="1"/>
    <col min="6953" max="6954" width="11.8515625" style="8" customWidth="1"/>
    <col min="6955" max="6955" width="3.57421875" style="8" customWidth="1"/>
    <col min="6956" max="6957" width="11.8515625" style="8" customWidth="1"/>
    <col min="6958" max="6958" width="3.57421875" style="8" customWidth="1"/>
    <col min="6959" max="6960" width="11.8515625" style="8" customWidth="1"/>
    <col min="6961" max="6961" width="3.57421875" style="8" customWidth="1"/>
    <col min="6962" max="6963" width="11.8515625" style="8" customWidth="1"/>
    <col min="6964" max="6964" width="3.57421875" style="8" customWidth="1"/>
    <col min="6965" max="6966" width="11.8515625" style="8" customWidth="1"/>
    <col min="6967" max="6967" width="3.57421875" style="8" customWidth="1"/>
    <col min="6968" max="6969" width="11.8515625" style="8" customWidth="1"/>
    <col min="6970" max="6970" width="3.57421875" style="8" customWidth="1"/>
    <col min="6971" max="7164" width="9.140625" style="8" customWidth="1"/>
    <col min="7165" max="7165" width="4.7109375" style="8" customWidth="1"/>
    <col min="7166" max="7166" width="10.28125" style="8" customWidth="1"/>
    <col min="7167" max="7167" width="8.8515625" style="8" customWidth="1"/>
    <col min="7168" max="7169" width="4.7109375" style="8" customWidth="1"/>
    <col min="7170" max="7170" width="10.8515625" style="8" customWidth="1"/>
    <col min="7171" max="7171" width="9.00390625" style="8" customWidth="1"/>
    <col min="7172" max="7172" width="12.421875" style="8" customWidth="1"/>
    <col min="7173" max="7173" width="12.8515625" style="8" customWidth="1"/>
    <col min="7174" max="7174" width="12.7109375" style="8" customWidth="1"/>
    <col min="7175" max="7175" width="7.28125" style="8" customWidth="1"/>
    <col min="7176" max="7176" width="12.7109375" style="8" customWidth="1"/>
    <col min="7177" max="7177" width="12.8515625" style="8" customWidth="1"/>
    <col min="7178" max="7178" width="7.57421875" style="8" customWidth="1"/>
    <col min="7179" max="7179" width="13.421875" style="8" customWidth="1"/>
    <col min="7180" max="7180" width="13.28125" style="8" customWidth="1"/>
    <col min="7181" max="7181" width="4.7109375" style="8" customWidth="1"/>
    <col min="7182" max="7183" width="11.8515625" style="8" customWidth="1"/>
    <col min="7184" max="7184" width="3.57421875" style="8" customWidth="1"/>
    <col min="7185" max="7186" width="11.8515625" style="8" customWidth="1"/>
    <col min="7187" max="7187" width="3.57421875" style="8" customWidth="1"/>
    <col min="7188" max="7189" width="11.8515625" style="8" customWidth="1"/>
    <col min="7190" max="7190" width="3.57421875" style="8" customWidth="1"/>
    <col min="7191" max="7192" width="11.8515625" style="8" customWidth="1"/>
    <col min="7193" max="7193" width="3.57421875" style="8" customWidth="1"/>
    <col min="7194" max="7195" width="11.8515625" style="8" customWidth="1"/>
    <col min="7196" max="7196" width="3.57421875" style="8" customWidth="1"/>
    <col min="7197" max="7198" width="11.8515625" style="8" customWidth="1"/>
    <col min="7199" max="7199" width="3.57421875" style="8" customWidth="1"/>
    <col min="7200" max="7201" width="11.8515625" style="8" customWidth="1"/>
    <col min="7202" max="7202" width="3.57421875" style="8" customWidth="1"/>
    <col min="7203" max="7204" width="11.8515625" style="8" customWidth="1"/>
    <col min="7205" max="7205" width="3.57421875" style="8" customWidth="1"/>
    <col min="7206" max="7207" width="11.8515625" style="8" customWidth="1"/>
    <col min="7208" max="7208" width="3.57421875" style="8" customWidth="1"/>
    <col min="7209" max="7210" width="11.8515625" style="8" customWidth="1"/>
    <col min="7211" max="7211" width="3.57421875" style="8" customWidth="1"/>
    <col min="7212" max="7213" width="11.8515625" style="8" customWidth="1"/>
    <col min="7214" max="7214" width="3.57421875" style="8" customWidth="1"/>
    <col min="7215" max="7216" width="11.8515625" style="8" customWidth="1"/>
    <col min="7217" max="7217" width="3.57421875" style="8" customWidth="1"/>
    <col min="7218" max="7219" width="11.8515625" style="8" customWidth="1"/>
    <col min="7220" max="7220" width="3.57421875" style="8" customWidth="1"/>
    <col min="7221" max="7222" width="11.8515625" style="8" customWidth="1"/>
    <col min="7223" max="7223" width="3.57421875" style="8" customWidth="1"/>
    <col min="7224" max="7225" width="11.8515625" style="8" customWidth="1"/>
    <col min="7226" max="7226" width="3.57421875" style="8" customWidth="1"/>
    <col min="7227" max="7420" width="9.140625" style="8" customWidth="1"/>
    <col min="7421" max="7421" width="4.7109375" style="8" customWidth="1"/>
    <col min="7422" max="7422" width="10.28125" style="8" customWidth="1"/>
    <col min="7423" max="7423" width="8.8515625" style="8" customWidth="1"/>
    <col min="7424" max="7425" width="4.7109375" style="8" customWidth="1"/>
    <col min="7426" max="7426" width="10.8515625" style="8" customWidth="1"/>
    <col min="7427" max="7427" width="9.00390625" style="8" customWidth="1"/>
    <col min="7428" max="7428" width="12.421875" style="8" customWidth="1"/>
    <col min="7429" max="7429" width="12.8515625" style="8" customWidth="1"/>
    <col min="7430" max="7430" width="12.7109375" style="8" customWidth="1"/>
    <col min="7431" max="7431" width="7.28125" style="8" customWidth="1"/>
    <col min="7432" max="7432" width="12.7109375" style="8" customWidth="1"/>
    <col min="7433" max="7433" width="12.8515625" style="8" customWidth="1"/>
    <col min="7434" max="7434" width="7.57421875" style="8" customWidth="1"/>
    <col min="7435" max="7435" width="13.421875" style="8" customWidth="1"/>
    <col min="7436" max="7436" width="13.28125" style="8" customWidth="1"/>
    <col min="7437" max="7437" width="4.7109375" style="8" customWidth="1"/>
    <col min="7438" max="7439" width="11.8515625" style="8" customWidth="1"/>
    <col min="7440" max="7440" width="3.57421875" style="8" customWidth="1"/>
    <col min="7441" max="7442" width="11.8515625" style="8" customWidth="1"/>
    <col min="7443" max="7443" width="3.57421875" style="8" customWidth="1"/>
    <col min="7444" max="7445" width="11.8515625" style="8" customWidth="1"/>
    <col min="7446" max="7446" width="3.57421875" style="8" customWidth="1"/>
    <col min="7447" max="7448" width="11.8515625" style="8" customWidth="1"/>
    <col min="7449" max="7449" width="3.57421875" style="8" customWidth="1"/>
    <col min="7450" max="7451" width="11.8515625" style="8" customWidth="1"/>
    <col min="7452" max="7452" width="3.57421875" style="8" customWidth="1"/>
    <col min="7453" max="7454" width="11.8515625" style="8" customWidth="1"/>
    <col min="7455" max="7455" width="3.57421875" style="8" customWidth="1"/>
    <col min="7456" max="7457" width="11.8515625" style="8" customWidth="1"/>
    <col min="7458" max="7458" width="3.57421875" style="8" customWidth="1"/>
    <col min="7459" max="7460" width="11.8515625" style="8" customWidth="1"/>
    <col min="7461" max="7461" width="3.57421875" style="8" customWidth="1"/>
    <col min="7462" max="7463" width="11.8515625" style="8" customWidth="1"/>
    <col min="7464" max="7464" width="3.57421875" style="8" customWidth="1"/>
    <col min="7465" max="7466" width="11.8515625" style="8" customWidth="1"/>
    <col min="7467" max="7467" width="3.57421875" style="8" customWidth="1"/>
    <col min="7468" max="7469" width="11.8515625" style="8" customWidth="1"/>
    <col min="7470" max="7470" width="3.57421875" style="8" customWidth="1"/>
    <col min="7471" max="7472" width="11.8515625" style="8" customWidth="1"/>
    <col min="7473" max="7473" width="3.57421875" style="8" customWidth="1"/>
    <col min="7474" max="7475" width="11.8515625" style="8" customWidth="1"/>
    <col min="7476" max="7476" width="3.57421875" style="8" customWidth="1"/>
    <col min="7477" max="7478" width="11.8515625" style="8" customWidth="1"/>
    <col min="7479" max="7479" width="3.57421875" style="8" customWidth="1"/>
    <col min="7480" max="7481" width="11.8515625" style="8" customWidth="1"/>
    <col min="7482" max="7482" width="3.57421875" style="8" customWidth="1"/>
    <col min="7483" max="7676" width="9.140625" style="8" customWidth="1"/>
    <col min="7677" max="7677" width="4.7109375" style="8" customWidth="1"/>
    <col min="7678" max="7678" width="10.28125" style="8" customWidth="1"/>
    <col min="7679" max="7679" width="8.8515625" style="8" customWidth="1"/>
    <col min="7680" max="7681" width="4.7109375" style="8" customWidth="1"/>
    <col min="7682" max="7682" width="10.8515625" style="8" customWidth="1"/>
    <col min="7683" max="7683" width="9.00390625" style="8" customWidth="1"/>
    <col min="7684" max="7684" width="12.421875" style="8" customWidth="1"/>
    <col min="7685" max="7685" width="12.8515625" style="8" customWidth="1"/>
    <col min="7686" max="7686" width="12.7109375" style="8" customWidth="1"/>
    <col min="7687" max="7687" width="7.28125" style="8" customWidth="1"/>
    <col min="7688" max="7688" width="12.7109375" style="8" customWidth="1"/>
    <col min="7689" max="7689" width="12.8515625" style="8" customWidth="1"/>
    <col min="7690" max="7690" width="7.57421875" style="8" customWidth="1"/>
    <col min="7691" max="7691" width="13.421875" style="8" customWidth="1"/>
    <col min="7692" max="7692" width="13.28125" style="8" customWidth="1"/>
    <col min="7693" max="7693" width="4.7109375" style="8" customWidth="1"/>
    <col min="7694" max="7695" width="11.8515625" style="8" customWidth="1"/>
    <col min="7696" max="7696" width="3.57421875" style="8" customWidth="1"/>
    <col min="7697" max="7698" width="11.8515625" style="8" customWidth="1"/>
    <col min="7699" max="7699" width="3.57421875" style="8" customWidth="1"/>
    <col min="7700" max="7701" width="11.8515625" style="8" customWidth="1"/>
    <col min="7702" max="7702" width="3.57421875" style="8" customWidth="1"/>
    <col min="7703" max="7704" width="11.8515625" style="8" customWidth="1"/>
    <col min="7705" max="7705" width="3.57421875" style="8" customWidth="1"/>
    <col min="7706" max="7707" width="11.8515625" style="8" customWidth="1"/>
    <col min="7708" max="7708" width="3.57421875" style="8" customWidth="1"/>
    <col min="7709" max="7710" width="11.8515625" style="8" customWidth="1"/>
    <col min="7711" max="7711" width="3.57421875" style="8" customWidth="1"/>
    <col min="7712" max="7713" width="11.8515625" style="8" customWidth="1"/>
    <col min="7714" max="7714" width="3.57421875" style="8" customWidth="1"/>
    <col min="7715" max="7716" width="11.8515625" style="8" customWidth="1"/>
    <col min="7717" max="7717" width="3.57421875" style="8" customWidth="1"/>
    <col min="7718" max="7719" width="11.8515625" style="8" customWidth="1"/>
    <col min="7720" max="7720" width="3.57421875" style="8" customWidth="1"/>
    <col min="7721" max="7722" width="11.8515625" style="8" customWidth="1"/>
    <col min="7723" max="7723" width="3.57421875" style="8" customWidth="1"/>
    <col min="7724" max="7725" width="11.8515625" style="8" customWidth="1"/>
    <col min="7726" max="7726" width="3.57421875" style="8" customWidth="1"/>
    <col min="7727" max="7728" width="11.8515625" style="8" customWidth="1"/>
    <col min="7729" max="7729" width="3.57421875" style="8" customWidth="1"/>
    <col min="7730" max="7731" width="11.8515625" style="8" customWidth="1"/>
    <col min="7732" max="7732" width="3.57421875" style="8" customWidth="1"/>
    <col min="7733" max="7734" width="11.8515625" style="8" customWidth="1"/>
    <col min="7735" max="7735" width="3.57421875" style="8" customWidth="1"/>
    <col min="7736" max="7737" width="11.8515625" style="8" customWidth="1"/>
    <col min="7738" max="7738" width="3.57421875" style="8" customWidth="1"/>
    <col min="7739" max="7932" width="9.140625" style="8" customWidth="1"/>
    <col min="7933" max="7933" width="4.7109375" style="8" customWidth="1"/>
    <col min="7934" max="7934" width="10.28125" style="8" customWidth="1"/>
    <col min="7935" max="7935" width="8.8515625" style="8" customWidth="1"/>
    <col min="7936" max="7937" width="4.7109375" style="8" customWidth="1"/>
    <col min="7938" max="7938" width="10.8515625" style="8" customWidth="1"/>
    <col min="7939" max="7939" width="9.00390625" style="8" customWidth="1"/>
    <col min="7940" max="7940" width="12.421875" style="8" customWidth="1"/>
    <col min="7941" max="7941" width="12.8515625" style="8" customWidth="1"/>
    <col min="7942" max="7942" width="12.7109375" style="8" customWidth="1"/>
    <col min="7943" max="7943" width="7.28125" style="8" customWidth="1"/>
    <col min="7944" max="7944" width="12.7109375" style="8" customWidth="1"/>
    <col min="7945" max="7945" width="12.8515625" style="8" customWidth="1"/>
    <col min="7946" max="7946" width="7.57421875" style="8" customWidth="1"/>
    <col min="7947" max="7947" width="13.421875" style="8" customWidth="1"/>
    <col min="7948" max="7948" width="13.28125" style="8" customWidth="1"/>
    <col min="7949" max="7949" width="4.7109375" style="8" customWidth="1"/>
    <col min="7950" max="7951" width="11.8515625" style="8" customWidth="1"/>
    <col min="7952" max="7952" width="3.57421875" style="8" customWidth="1"/>
    <col min="7953" max="7954" width="11.8515625" style="8" customWidth="1"/>
    <col min="7955" max="7955" width="3.57421875" style="8" customWidth="1"/>
    <col min="7956" max="7957" width="11.8515625" style="8" customWidth="1"/>
    <col min="7958" max="7958" width="3.57421875" style="8" customWidth="1"/>
    <col min="7959" max="7960" width="11.8515625" style="8" customWidth="1"/>
    <col min="7961" max="7961" width="3.57421875" style="8" customWidth="1"/>
    <col min="7962" max="7963" width="11.8515625" style="8" customWidth="1"/>
    <col min="7964" max="7964" width="3.57421875" style="8" customWidth="1"/>
    <col min="7965" max="7966" width="11.8515625" style="8" customWidth="1"/>
    <col min="7967" max="7967" width="3.57421875" style="8" customWidth="1"/>
    <col min="7968" max="7969" width="11.8515625" style="8" customWidth="1"/>
    <col min="7970" max="7970" width="3.57421875" style="8" customWidth="1"/>
    <col min="7971" max="7972" width="11.8515625" style="8" customWidth="1"/>
    <col min="7973" max="7973" width="3.57421875" style="8" customWidth="1"/>
    <col min="7974" max="7975" width="11.8515625" style="8" customWidth="1"/>
    <col min="7976" max="7976" width="3.57421875" style="8" customWidth="1"/>
    <col min="7977" max="7978" width="11.8515625" style="8" customWidth="1"/>
    <col min="7979" max="7979" width="3.57421875" style="8" customWidth="1"/>
    <col min="7980" max="7981" width="11.8515625" style="8" customWidth="1"/>
    <col min="7982" max="7982" width="3.57421875" style="8" customWidth="1"/>
    <col min="7983" max="7984" width="11.8515625" style="8" customWidth="1"/>
    <col min="7985" max="7985" width="3.57421875" style="8" customWidth="1"/>
    <col min="7986" max="7987" width="11.8515625" style="8" customWidth="1"/>
    <col min="7988" max="7988" width="3.57421875" style="8" customWidth="1"/>
    <col min="7989" max="7990" width="11.8515625" style="8" customWidth="1"/>
    <col min="7991" max="7991" width="3.57421875" style="8" customWidth="1"/>
    <col min="7992" max="7993" width="11.8515625" style="8" customWidth="1"/>
    <col min="7994" max="7994" width="3.57421875" style="8" customWidth="1"/>
    <col min="7995" max="8188" width="9.140625" style="8" customWidth="1"/>
    <col min="8189" max="8189" width="4.7109375" style="8" customWidth="1"/>
    <col min="8190" max="8190" width="10.28125" style="8" customWidth="1"/>
    <col min="8191" max="8191" width="8.8515625" style="8" customWidth="1"/>
    <col min="8192" max="8193" width="4.7109375" style="8" customWidth="1"/>
    <col min="8194" max="8194" width="10.8515625" style="8" customWidth="1"/>
    <col min="8195" max="8195" width="9.00390625" style="8" customWidth="1"/>
    <col min="8196" max="8196" width="12.421875" style="8" customWidth="1"/>
    <col min="8197" max="8197" width="12.8515625" style="8" customWidth="1"/>
    <col min="8198" max="8198" width="12.7109375" style="8" customWidth="1"/>
    <col min="8199" max="8199" width="7.28125" style="8" customWidth="1"/>
    <col min="8200" max="8200" width="12.7109375" style="8" customWidth="1"/>
    <col min="8201" max="8201" width="12.8515625" style="8" customWidth="1"/>
    <col min="8202" max="8202" width="7.57421875" style="8" customWidth="1"/>
    <col min="8203" max="8203" width="13.421875" style="8" customWidth="1"/>
    <col min="8204" max="8204" width="13.28125" style="8" customWidth="1"/>
    <col min="8205" max="8205" width="4.7109375" style="8" customWidth="1"/>
    <col min="8206" max="8207" width="11.8515625" style="8" customWidth="1"/>
    <col min="8208" max="8208" width="3.57421875" style="8" customWidth="1"/>
    <col min="8209" max="8210" width="11.8515625" style="8" customWidth="1"/>
    <col min="8211" max="8211" width="3.57421875" style="8" customWidth="1"/>
    <col min="8212" max="8213" width="11.8515625" style="8" customWidth="1"/>
    <col min="8214" max="8214" width="3.57421875" style="8" customWidth="1"/>
    <col min="8215" max="8216" width="11.8515625" style="8" customWidth="1"/>
    <col min="8217" max="8217" width="3.57421875" style="8" customWidth="1"/>
    <col min="8218" max="8219" width="11.8515625" style="8" customWidth="1"/>
    <col min="8220" max="8220" width="3.57421875" style="8" customWidth="1"/>
    <col min="8221" max="8222" width="11.8515625" style="8" customWidth="1"/>
    <col min="8223" max="8223" width="3.57421875" style="8" customWidth="1"/>
    <col min="8224" max="8225" width="11.8515625" style="8" customWidth="1"/>
    <col min="8226" max="8226" width="3.57421875" style="8" customWidth="1"/>
    <col min="8227" max="8228" width="11.8515625" style="8" customWidth="1"/>
    <col min="8229" max="8229" width="3.57421875" style="8" customWidth="1"/>
    <col min="8230" max="8231" width="11.8515625" style="8" customWidth="1"/>
    <col min="8232" max="8232" width="3.57421875" style="8" customWidth="1"/>
    <col min="8233" max="8234" width="11.8515625" style="8" customWidth="1"/>
    <col min="8235" max="8235" width="3.57421875" style="8" customWidth="1"/>
    <col min="8236" max="8237" width="11.8515625" style="8" customWidth="1"/>
    <col min="8238" max="8238" width="3.57421875" style="8" customWidth="1"/>
    <col min="8239" max="8240" width="11.8515625" style="8" customWidth="1"/>
    <col min="8241" max="8241" width="3.57421875" style="8" customWidth="1"/>
    <col min="8242" max="8243" width="11.8515625" style="8" customWidth="1"/>
    <col min="8244" max="8244" width="3.57421875" style="8" customWidth="1"/>
    <col min="8245" max="8246" width="11.8515625" style="8" customWidth="1"/>
    <col min="8247" max="8247" width="3.57421875" style="8" customWidth="1"/>
    <col min="8248" max="8249" width="11.8515625" style="8" customWidth="1"/>
    <col min="8250" max="8250" width="3.57421875" style="8" customWidth="1"/>
    <col min="8251" max="8444" width="9.140625" style="8" customWidth="1"/>
    <col min="8445" max="8445" width="4.7109375" style="8" customWidth="1"/>
    <col min="8446" max="8446" width="10.28125" style="8" customWidth="1"/>
    <col min="8447" max="8447" width="8.8515625" style="8" customWidth="1"/>
    <col min="8448" max="8449" width="4.7109375" style="8" customWidth="1"/>
    <col min="8450" max="8450" width="10.8515625" style="8" customWidth="1"/>
    <col min="8451" max="8451" width="9.00390625" style="8" customWidth="1"/>
    <col min="8452" max="8452" width="12.421875" style="8" customWidth="1"/>
    <col min="8453" max="8453" width="12.8515625" style="8" customWidth="1"/>
    <col min="8454" max="8454" width="12.7109375" style="8" customWidth="1"/>
    <col min="8455" max="8455" width="7.28125" style="8" customWidth="1"/>
    <col min="8456" max="8456" width="12.7109375" style="8" customWidth="1"/>
    <col min="8457" max="8457" width="12.8515625" style="8" customWidth="1"/>
    <col min="8458" max="8458" width="7.57421875" style="8" customWidth="1"/>
    <col min="8459" max="8459" width="13.421875" style="8" customWidth="1"/>
    <col min="8460" max="8460" width="13.28125" style="8" customWidth="1"/>
    <col min="8461" max="8461" width="4.7109375" style="8" customWidth="1"/>
    <col min="8462" max="8463" width="11.8515625" style="8" customWidth="1"/>
    <col min="8464" max="8464" width="3.57421875" style="8" customWidth="1"/>
    <col min="8465" max="8466" width="11.8515625" style="8" customWidth="1"/>
    <col min="8467" max="8467" width="3.57421875" style="8" customWidth="1"/>
    <col min="8468" max="8469" width="11.8515625" style="8" customWidth="1"/>
    <col min="8470" max="8470" width="3.57421875" style="8" customWidth="1"/>
    <col min="8471" max="8472" width="11.8515625" style="8" customWidth="1"/>
    <col min="8473" max="8473" width="3.57421875" style="8" customWidth="1"/>
    <col min="8474" max="8475" width="11.8515625" style="8" customWidth="1"/>
    <col min="8476" max="8476" width="3.57421875" style="8" customWidth="1"/>
    <col min="8477" max="8478" width="11.8515625" style="8" customWidth="1"/>
    <col min="8479" max="8479" width="3.57421875" style="8" customWidth="1"/>
    <col min="8480" max="8481" width="11.8515625" style="8" customWidth="1"/>
    <col min="8482" max="8482" width="3.57421875" style="8" customWidth="1"/>
    <col min="8483" max="8484" width="11.8515625" style="8" customWidth="1"/>
    <col min="8485" max="8485" width="3.57421875" style="8" customWidth="1"/>
    <col min="8486" max="8487" width="11.8515625" style="8" customWidth="1"/>
    <col min="8488" max="8488" width="3.57421875" style="8" customWidth="1"/>
    <col min="8489" max="8490" width="11.8515625" style="8" customWidth="1"/>
    <col min="8491" max="8491" width="3.57421875" style="8" customWidth="1"/>
    <col min="8492" max="8493" width="11.8515625" style="8" customWidth="1"/>
    <col min="8494" max="8494" width="3.57421875" style="8" customWidth="1"/>
    <col min="8495" max="8496" width="11.8515625" style="8" customWidth="1"/>
    <col min="8497" max="8497" width="3.57421875" style="8" customWidth="1"/>
    <col min="8498" max="8499" width="11.8515625" style="8" customWidth="1"/>
    <col min="8500" max="8500" width="3.57421875" style="8" customWidth="1"/>
    <col min="8501" max="8502" width="11.8515625" style="8" customWidth="1"/>
    <col min="8503" max="8503" width="3.57421875" style="8" customWidth="1"/>
    <col min="8504" max="8505" width="11.8515625" style="8" customWidth="1"/>
    <col min="8506" max="8506" width="3.57421875" style="8" customWidth="1"/>
    <col min="8507" max="8700" width="9.140625" style="8" customWidth="1"/>
    <col min="8701" max="8701" width="4.7109375" style="8" customWidth="1"/>
    <col min="8702" max="8702" width="10.28125" style="8" customWidth="1"/>
    <col min="8703" max="8703" width="8.8515625" style="8" customWidth="1"/>
    <col min="8704" max="8705" width="4.7109375" style="8" customWidth="1"/>
    <col min="8706" max="8706" width="10.8515625" style="8" customWidth="1"/>
    <col min="8707" max="8707" width="9.00390625" style="8" customWidth="1"/>
    <col min="8708" max="8708" width="12.421875" style="8" customWidth="1"/>
    <col min="8709" max="8709" width="12.8515625" style="8" customWidth="1"/>
    <col min="8710" max="8710" width="12.7109375" style="8" customWidth="1"/>
    <col min="8711" max="8711" width="7.28125" style="8" customWidth="1"/>
    <col min="8712" max="8712" width="12.7109375" style="8" customWidth="1"/>
    <col min="8713" max="8713" width="12.8515625" style="8" customWidth="1"/>
    <col min="8714" max="8714" width="7.57421875" style="8" customWidth="1"/>
    <col min="8715" max="8715" width="13.421875" style="8" customWidth="1"/>
    <col min="8716" max="8716" width="13.28125" style="8" customWidth="1"/>
    <col min="8717" max="8717" width="4.7109375" style="8" customWidth="1"/>
    <col min="8718" max="8719" width="11.8515625" style="8" customWidth="1"/>
    <col min="8720" max="8720" width="3.57421875" style="8" customWidth="1"/>
    <col min="8721" max="8722" width="11.8515625" style="8" customWidth="1"/>
    <col min="8723" max="8723" width="3.57421875" style="8" customWidth="1"/>
    <col min="8724" max="8725" width="11.8515625" style="8" customWidth="1"/>
    <col min="8726" max="8726" width="3.57421875" style="8" customWidth="1"/>
    <col min="8727" max="8728" width="11.8515625" style="8" customWidth="1"/>
    <col min="8729" max="8729" width="3.57421875" style="8" customWidth="1"/>
    <col min="8730" max="8731" width="11.8515625" style="8" customWidth="1"/>
    <col min="8732" max="8732" width="3.57421875" style="8" customWidth="1"/>
    <col min="8733" max="8734" width="11.8515625" style="8" customWidth="1"/>
    <col min="8735" max="8735" width="3.57421875" style="8" customWidth="1"/>
    <col min="8736" max="8737" width="11.8515625" style="8" customWidth="1"/>
    <col min="8738" max="8738" width="3.57421875" style="8" customWidth="1"/>
    <col min="8739" max="8740" width="11.8515625" style="8" customWidth="1"/>
    <col min="8741" max="8741" width="3.57421875" style="8" customWidth="1"/>
    <col min="8742" max="8743" width="11.8515625" style="8" customWidth="1"/>
    <col min="8744" max="8744" width="3.57421875" style="8" customWidth="1"/>
    <col min="8745" max="8746" width="11.8515625" style="8" customWidth="1"/>
    <col min="8747" max="8747" width="3.57421875" style="8" customWidth="1"/>
    <col min="8748" max="8749" width="11.8515625" style="8" customWidth="1"/>
    <col min="8750" max="8750" width="3.57421875" style="8" customWidth="1"/>
    <col min="8751" max="8752" width="11.8515625" style="8" customWidth="1"/>
    <col min="8753" max="8753" width="3.57421875" style="8" customWidth="1"/>
    <col min="8754" max="8755" width="11.8515625" style="8" customWidth="1"/>
    <col min="8756" max="8756" width="3.57421875" style="8" customWidth="1"/>
    <col min="8757" max="8758" width="11.8515625" style="8" customWidth="1"/>
    <col min="8759" max="8759" width="3.57421875" style="8" customWidth="1"/>
    <col min="8760" max="8761" width="11.8515625" style="8" customWidth="1"/>
    <col min="8762" max="8762" width="3.57421875" style="8" customWidth="1"/>
    <col min="8763" max="8956" width="9.140625" style="8" customWidth="1"/>
    <col min="8957" max="8957" width="4.7109375" style="8" customWidth="1"/>
    <col min="8958" max="8958" width="10.28125" style="8" customWidth="1"/>
    <col min="8959" max="8959" width="8.8515625" style="8" customWidth="1"/>
    <col min="8960" max="8961" width="4.7109375" style="8" customWidth="1"/>
    <col min="8962" max="8962" width="10.8515625" style="8" customWidth="1"/>
    <col min="8963" max="8963" width="9.00390625" style="8" customWidth="1"/>
    <col min="8964" max="8964" width="12.421875" style="8" customWidth="1"/>
    <col min="8965" max="8965" width="12.8515625" style="8" customWidth="1"/>
    <col min="8966" max="8966" width="12.7109375" style="8" customWidth="1"/>
    <col min="8967" max="8967" width="7.28125" style="8" customWidth="1"/>
    <col min="8968" max="8968" width="12.7109375" style="8" customWidth="1"/>
    <col min="8969" max="8969" width="12.8515625" style="8" customWidth="1"/>
    <col min="8970" max="8970" width="7.57421875" style="8" customWidth="1"/>
    <col min="8971" max="8971" width="13.421875" style="8" customWidth="1"/>
    <col min="8972" max="8972" width="13.28125" style="8" customWidth="1"/>
    <col min="8973" max="8973" width="4.7109375" style="8" customWidth="1"/>
    <col min="8974" max="8975" width="11.8515625" style="8" customWidth="1"/>
    <col min="8976" max="8976" width="3.57421875" style="8" customWidth="1"/>
    <col min="8977" max="8978" width="11.8515625" style="8" customWidth="1"/>
    <col min="8979" max="8979" width="3.57421875" style="8" customWidth="1"/>
    <col min="8980" max="8981" width="11.8515625" style="8" customWidth="1"/>
    <col min="8982" max="8982" width="3.57421875" style="8" customWidth="1"/>
    <col min="8983" max="8984" width="11.8515625" style="8" customWidth="1"/>
    <col min="8985" max="8985" width="3.57421875" style="8" customWidth="1"/>
    <col min="8986" max="8987" width="11.8515625" style="8" customWidth="1"/>
    <col min="8988" max="8988" width="3.57421875" style="8" customWidth="1"/>
    <col min="8989" max="8990" width="11.8515625" style="8" customWidth="1"/>
    <col min="8991" max="8991" width="3.57421875" style="8" customWidth="1"/>
    <col min="8992" max="8993" width="11.8515625" style="8" customWidth="1"/>
    <col min="8994" max="8994" width="3.57421875" style="8" customWidth="1"/>
    <col min="8995" max="8996" width="11.8515625" style="8" customWidth="1"/>
    <col min="8997" max="8997" width="3.57421875" style="8" customWidth="1"/>
    <col min="8998" max="8999" width="11.8515625" style="8" customWidth="1"/>
    <col min="9000" max="9000" width="3.57421875" style="8" customWidth="1"/>
    <col min="9001" max="9002" width="11.8515625" style="8" customWidth="1"/>
    <col min="9003" max="9003" width="3.57421875" style="8" customWidth="1"/>
    <col min="9004" max="9005" width="11.8515625" style="8" customWidth="1"/>
    <col min="9006" max="9006" width="3.57421875" style="8" customWidth="1"/>
    <col min="9007" max="9008" width="11.8515625" style="8" customWidth="1"/>
    <col min="9009" max="9009" width="3.57421875" style="8" customWidth="1"/>
    <col min="9010" max="9011" width="11.8515625" style="8" customWidth="1"/>
    <col min="9012" max="9012" width="3.57421875" style="8" customWidth="1"/>
    <col min="9013" max="9014" width="11.8515625" style="8" customWidth="1"/>
    <col min="9015" max="9015" width="3.57421875" style="8" customWidth="1"/>
    <col min="9016" max="9017" width="11.8515625" style="8" customWidth="1"/>
    <col min="9018" max="9018" width="3.57421875" style="8" customWidth="1"/>
    <col min="9019" max="9212" width="9.140625" style="8" customWidth="1"/>
    <col min="9213" max="9213" width="4.7109375" style="8" customWidth="1"/>
    <col min="9214" max="9214" width="10.28125" style="8" customWidth="1"/>
    <col min="9215" max="9215" width="8.8515625" style="8" customWidth="1"/>
    <col min="9216" max="9217" width="4.7109375" style="8" customWidth="1"/>
    <col min="9218" max="9218" width="10.8515625" style="8" customWidth="1"/>
    <col min="9219" max="9219" width="9.00390625" style="8" customWidth="1"/>
    <col min="9220" max="9220" width="12.421875" style="8" customWidth="1"/>
    <col min="9221" max="9221" width="12.8515625" style="8" customWidth="1"/>
    <col min="9222" max="9222" width="12.7109375" style="8" customWidth="1"/>
    <col min="9223" max="9223" width="7.28125" style="8" customWidth="1"/>
    <col min="9224" max="9224" width="12.7109375" style="8" customWidth="1"/>
    <col min="9225" max="9225" width="12.8515625" style="8" customWidth="1"/>
    <col min="9226" max="9226" width="7.57421875" style="8" customWidth="1"/>
    <col min="9227" max="9227" width="13.421875" style="8" customWidth="1"/>
    <col min="9228" max="9228" width="13.28125" style="8" customWidth="1"/>
    <col min="9229" max="9229" width="4.7109375" style="8" customWidth="1"/>
    <col min="9230" max="9231" width="11.8515625" style="8" customWidth="1"/>
    <col min="9232" max="9232" width="3.57421875" style="8" customWidth="1"/>
    <col min="9233" max="9234" width="11.8515625" style="8" customWidth="1"/>
    <col min="9235" max="9235" width="3.57421875" style="8" customWidth="1"/>
    <col min="9236" max="9237" width="11.8515625" style="8" customWidth="1"/>
    <col min="9238" max="9238" width="3.57421875" style="8" customWidth="1"/>
    <col min="9239" max="9240" width="11.8515625" style="8" customWidth="1"/>
    <col min="9241" max="9241" width="3.57421875" style="8" customWidth="1"/>
    <col min="9242" max="9243" width="11.8515625" style="8" customWidth="1"/>
    <col min="9244" max="9244" width="3.57421875" style="8" customWidth="1"/>
    <col min="9245" max="9246" width="11.8515625" style="8" customWidth="1"/>
    <col min="9247" max="9247" width="3.57421875" style="8" customWidth="1"/>
    <col min="9248" max="9249" width="11.8515625" style="8" customWidth="1"/>
    <col min="9250" max="9250" width="3.57421875" style="8" customWidth="1"/>
    <col min="9251" max="9252" width="11.8515625" style="8" customWidth="1"/>
    <col min="9253" max="9253" width="3.57421875" style="8" customWidth="1"/>
    <col min="9254" max="9255" width="11.8515625" style="8" customWidth="1"/>
    <col min="9256" max="9256" width="3.57421875" style="8" customWidth="1"/>
    <col min="9257" max="9258" width="11.8515625" style="8" customWidth="1"/>
    <col min="9259" max="9259" width="3.57421875" style="8" customWidth="1"/>
    <col min="9260" max="9261" width="11.8515625" style="8" customWidth="1"/>
    <col min="9262" max="9262" width="3.57421875" style="8" customWidth="1"/>
    <col min="9263" max="9264" width="11.8515625" style="8" customWidth="1"/>
    <col min="9265" max="9265" width="3.57421875" style="8" customWidth="1"/>
    <col min="9266" max="9267" width="11.8515625" style="8" customWidth="1"/>
    <col min="9268" max="9268" width="3.57421875" style="8" customWidth="1"/>
    <col min="9269" max="9270" width="11.8515625" style="8" customWidth="1"/>
    <col min="9271" max="9271" width="3.57421875" style="8" customWidth="1"/>
    <col min="9272" max="9273" width="11.8515625" style="8" customWidth="1"/>
    <col min="9274" max="9274" width="3.57421875" style="8" customWidth="1"/>
    <col min="9275" max="9468" width="9.140625" style="8" customWidth="1"/>
    <col min="9469" max="9469" width="4.7109375" style="8" customWidth="1"/>
    <col min="9470" max="9470" width="10.28125" style="8" customWidth="1"/>
    <col min="9471" max="9471" width="8.8515625" style="8" customWidth="1"/>
    <col min="9472" max="9473" width="4.7109375" style="8" customWidth="1"/>
    <col min="9474" max="9474" width="10.8515625" style="8" customWidth="1"/>
    <col min="9475" max="9475" width="9.00390625" style="8" customWidth="1"/>
    <col min="9476" max="9476" width="12.421875" style="8" customWidth="1"/>
    <col min="9477" max="9477" width="12.8515625" style="8" customWidth="1"/>
    <col min="9478" max="9478" width="12.7109375" style="8" customWidth="1"/>
    <col min="9479" max="9479" width="7.28125" style="8" customWidth="1"/>
    <col min="9480" max="9480" width="12.7109375" style="8" customWidth="1"/>
    <col min="9481" max="9481" width="12.8515625" style="8" customWidth="1"/>
    <col min="9482" max="9482" width="7.57421875" style="8" customWidth="1"/>
    <col min="9483" max="9483" width="13.421875" style="8" customWidth="1"/>
    <col min="9484" max="9484" width="13.28125" style="8" customWidth="1"/>
    <col min="9485" max="9485" width="4.7109375" style="8" customWidth="1"/>
    <col min="9486" max="9487" width="11.8515625" style="8" customWidth="1"/>
    <col min="9488" max="9488" width="3.57421875" style="8" customWidth="1"/>
    <col min="9489" max="9490" width="11.8515625" style="8" customWidth="1"/>
    <col min="9491" max="9491" width="3.57421875" style="8" customWidth="1"/>
    <col min="9492" max="9493" width="11.8515625" style="8" customWidth="1"/>
    <col min="9494" max="9494" width="3.57421875" style="8" customWidth="1"/>
    <col min="9495" max="9496" width="11.8515625" style="8" customWidth="1"/>
    <col min="9497" max="9497" width="3.57421875" style="8" customWidth="1"/>
    <col min="9498" max="9499" width="11.8515625" style="8" customWidth="1"/>
    <col min="9500" max="9500" width="3.57421875" style="8" customWidth="1"/>
    <col min="9501" max="9502" width="11.8515625" style="8" customWidth="1"/>
    <col min="9503" max="9503" width="3.57421875" style="8" customWidth="1"/>
    <col min="9504" max="9505" width="11.8515625" style="8" customWidth="1"/>
    <col min="9506" max="9506" width="3.57421875" style="8" customWidth="1"/>
    <col min="9507" max="9508" width="11.8515625" style="8" customWidth="1"/>
    <col min="9509" max="9509" width="3.57421875" style="8" customWidth="1"/>
    <col min="9510" max="9511" width="11.8515625" style="8" customWidth="1"/>
    <col min="9512" max="9512" width="3.57421875" style="8" customWidth="1"/>
    <col min="9513" max="9514" width="11.8515625" style="8" customWidth="1"/>
    <col min="9515" max="9515" width="3.57421875" style="8" customWidth="1"/>
    <col min="9516" max="9517" width="11.8515625" style="8" customWidth="1"/>
    <col min="9518" max="9518" width="3.57421875" style="8" customWidth="1"/>
    <col min="9519" max="9520" width="11.8515625" style="8" customWidth="1"/>
    <col min="9521" max="9521" width="3.57421875" style="8" customWidth="1"/>
    <col min="9522" max="9523" width="11.8515625" style="8" customWidth="1"/>
    <col min="9524" max="9524" width="3.57421875" style="8" customWidth="1"/>
    <col min="9525" max="9526" width="11.8515625" style="8" customWidth="1"/>
    <col min="9527" max="9527" width="3.57421875" style="8" customWidth="1"/>
    <col min="9528" max="9529" width="11.8515625" style="8" customWidth="1"/>
    <col min="9530" max="9530" width="3.57421875" style="8" customWidth="1"/>
    <col min="9531" max="9724" width="9.140625" style="8" customWidth="1"/>
    <col min="9725" max="9725" width="4.7109375" style="8" customWidth="1"/>
    <col min="9726" max="9726" width="10.28125" style="8" customWidth="1"/>
    <col min="9727" max="9727" width="8.8515625" style="8" customWidth="1"/>
    <col min="9728" max="9729" width="4.7109375" style="8" customWidth="1"/>
    <col min="9730" max="9730" width="10.8515625" style="8" customWidth="1"/>
    <col min="9731" max="9731" width="9.00390625" style="8" customWidth="1"/>
    <col min="9732" max="9732" width="12.421875" style="8" customWidth="1"/>
    <col min="9733" max="9733" width="12.8515625" style="8" customWidth="1"/>
    <col min="9734" max="9734" width="12.7109375" style="8" customWidth="1"/>
    <col min="9735" max="9735" width="7.28125" style="8" customWidth="1"/>
    <col min="9736" max="9736" width="12.7109375" style="8" customWidth="1"/>
    <col min="9737" max="9737" width="12.8515625" style="8" customWidth="1"/>
    <col min="9738" max="9738" width="7.57421875" style="8" customWidth="1"/>
    <col min="9739" max="9739" width="13.421875" style="8" customWidth="1"/>
    <col min="9740" max="9740" width="13.28125" style="8" customWidth="1"/>
    <col min="9741" max="9741" width="4.7109375" style="8" customWidth="1"/>
    <col min="9742" max="9743" width="11.8515625" style="8" customWidth="1"/>
    <col min="9744" max="9744" width="3.57421875" style="8" customWidth="1"/>
    <col min="9745" max="9746" width="11.8515625" style="8" customWidth="1"/>
    <col min="9747" max="9747" width="3.57421875" style="8" customWidth="1"/>
    <col min="9748" max="9749" width="11.8515625" style="8" customWidth="1"/>
    <col min="9750" max="9750" width="3.57421875" style="8" customWidth="1"/>
    <col min="9751" max="9752" width="11.8515625" style="8" customWidth="1"/>
    <col min="9753" max="9753" width="3.57421875" style="8" customWidth="1"/>
    <col min="9754" max="9755" width="11.8515625" style="8" customWidth="1"/>
    <col min="9756" max="9756" width="3.57421875" style="8" customWidth="1"/>
    <col min="9757" max="9758" width="11.8515625" style="8" customWidth="1"/>
    <col min="9759" max="9759" width="3.57421875" style="8" customWidth="1"/>
    <col min="9760" max="9761" width="11.8515625" style="8" customWidth="1"/>
    <col min="9762" max="9762" width="3.57421875" style="8" customWidth="1"/>
    <col min="9763" max="9764" width="11.8515625" style="8" customWidth="1"/>
    <col min="9765" max="9765" width="3.57421875" style="8" customWidth="1"/>
    <col min="9766" max="9767" width="11.8515625" style="8" customWidth="1"/>
    <col min="9768" max="9768" width="3.57421875" style="8" customWidth="1"/>
    <col min="9769" max="9770" width="11.8515625" style="8" customWidth="1"/>
    <col min="9771" max="9771" width="3.57421875" style="8" customWidth="1"/>
    <col min="9772" max="9773" width="11.8515625" style="8" customWidth="1"/>
    <col min="9774" max="9774" width="3.57421875" style="8" customWidth="1"/>
    <col min="9775" max="9776" width="11.8515625" style="8" customWidth="1"/>
    <col min="9777" max="9777" width="3.57421875" style="8" customWidth="1"/>
    <col min="9778" max="9779" width="11.8515625" style="8" customWidth="1"/>
    <col min="9780" max="9780" width="3.57421875" style="8" customWidth="1"/>
    <col min="9781" max="9782" width="11.8515625" style="8" customWidth="1"/>
    <col min="9783" max="9783" width="3.57421875" style="8" customWidth="1"/>
    <col min="9784" max="9785" width="11.8515625" style="8" customWidth="1"/>
    <col min="9786" max="9786" width="3.57421875" style="8" customWidth="1"/>
    <col min="9787" max="9980" width="9.140625" style="8" customWidth="1"/>
    <col min="9981" max="9981" width="4.7109375" style="8" customWidth="1"/>
    <col min="9982" max="9982" width="10.28125" style="8" customWidth="1"/>
    <col min="9983" max="9983" width="8.8515625" style="8" customWidth="1"/>
    <col min="9984" max="9985" width="4.7109375" style="8" customWidth="1"/>
    <col min="9986" max="9986" width="10.8515625" style="8" customWidth="1"/>
    <col min="9987" max="9987" width="9.00390625" style="8" customWidth="1"/>
    <col min="9988" max="9988" width="12.421875" style="8" customWidth="1"/>
    <col min="9989" max="9989" width="12.8515625" style="8" customWidth="1"/>
    <col min="9990" max="9990" width="12.7109375" style="8" customWidth="1"/>
    <col min="9991" max="9991" width="7.28125" style="8" customWidth="1"/>
    <col min="9992" max="9992" width="12.7109375" style="8" customWidth="1"/>
    <col min="9993" max="9993" width="12.8515625" style="8" customWidth="1"/>
    <col min="9994" max="9994" width="7.57421875" style="8" customWidth="1"/>
    <col min="9995" max="9995" width="13.421875" style="8" customWidth="1"/>
    <col min="9996" max="9996" width="13.28125" style="8" customWidth="1"/>
    <col min="9997" max="9997" width="4.7109375" style="8" customWidth="1"/>
    <col min="9998" max="9999" width="11.8515625" style="8" customWidth="1"/>
    <col min="10000" max="10000" width="3.57421875" style="8" customWidth="1"/>
    <col min="10001" max="10002" width="11.8515625" style="8" customWidth="1"/>
    <col min="10003" max="10003" width="3.57421875" style="8" customWidth="1"/>
    <col min="10004" max="10005" width="11.8515625" style="8" customWidth="1"/>
    <col min="10006" max="10006" width="3.57421875" style="8" customWidth="1"/>
    <col min="10007" max="10008" width="11.8515625" style="8" customWidth="1"/>
    <col min="10009" max="10009" width="3.57421875" style="8" customWidth="1"/>
    <col min="10010" max="10011" width="11.8515625" style="8" customWidth="1"/>
    <col min="10012" max="10012" width="3.57421875" style="8" customWidth="1"/>
    <col min="10013" max="10014" width="11.8515625" style="8" customWidth="1"/>
    <col min="10015" max="10015" width="3.57421875" style="8" customWidth="1"/>
    <col min="10016" max="10017" width="11.8515625" style="8" customWidth="1"/>
    <col min="10018" max="10018" width="3.57421875" style="8" customWidth="1"/>
    <col min="10019" max="10020" width="11.8515625" style="8" customWidth="1"/>
    <col min="10021" max="10021" width="3.57421875" style="8" customWidth="1"/>
    <col min="10022" max="10023" width="11.8515625" style="8" customWidth="1"/>
    <col min="10024" max="10024" width="3.57421875" style="8" customWidth="1"/>
    <col min="10025" max="10026" width="11.8515625" style="8" customWidth="1"/>
    <col min="10027" max="10027" width="3.57421875" style="8" customWidth="1"/>
    <col min="10028" max="10029" width="11.8515625" style="8" customWidth="1"/>
    <col min="10030" max="10030" width="3.57421875" style="8" customWidth="1"/>
    <col min="10031" max="10032" width="11.8515625" style="8" customWidth="1"/>
    <col min="10033" max="10033" width="3.57421875" style="8" customWidth="1"/>
    <col min="10034" max="10035" width="11.8515625" style="8" customWidth="1"/>
    <col min="10036" max="10036" width="3.57421875" style="8" customWidth="1"/>
    <col min="10037" max="10038" width="11.8515625" style="8" customWidth="1"/>
    <col min="10039" max="10039" width="3.57421875" style="8" customWidth="1"/>
    <col min="10040" max="10041" width="11.8515625" style="8" customWidth="1"/>
    <col min="10042" max="10042" width="3.57421875" style="8" customWidth="1"/>
    <col min="10043" max="10236" width="9.140625" style="8" customWidth="1"/>
    <col min="10237" max="10237" width="4.7109375" style="8" customWidth="1"/>
    <col min="10238" max="10238" width="10.28125" style="8" customWidth="1"/>
    <col min="10239" max="10239" width="8.8515625" style="8" customWidth="1"/>
    <col min="10240" max="10241" width="4.7109375" style="8" customWidth="1"/>
    <col min="10242" max="10242" width="10.8515625" style="8" customWidth="1"/>
    <col min="10243" max="10243" width="9.00390625" style="8" customWidth="1"/>
    <col min="10244" max="10244" width="12.421875" style="8" customWidth="1"/>
    <col min="10245" max="10245" width="12.8515625" style="8" customWidth="1"/>
    <col min="10246" max="10246" width="12.7109375" style="8" customWidth="1"/>
    <col min="10247" max="10247" width="7.28125" style="8" customWidth="1"/>
    <col min="10248" max="10248" width="12.7109375" style="8" customWidth="1"/>
    <col min="10249" max="10249" width="12.8515625" style="8" customWidth="1"/>
    <col min="10250" max="10250" width="7.57421875" style="8" customWidth="1"/>
    <col min="10251" max="10251" width="13.421875" style="8" customWidth="1"/>
    <col min="10252" max="10252" width="13.28125" style="8" customWidth="1"/>
    <col min="10253" max="10253" width="4.7109375" style="8" customWidth="1"/>
    <col min="10254" max="10255" width="11.8515625" style="8" customWidth="1"/>
    <col min="10256" max="10256" width="3.57421875" style="8" customWidth="1"/>
    <col min="10257" max="10258" width="11.8515625" style="8" customWidth="1"/>
    <col min="10259" max="10259" width="3.57421875" style="8" customWidth="1"/>
    <col min="10260" max="10261" width="11.8515625" style="8" customWidth="1"/>
    <col min="10262" max="10262" width="3.57421875" style="8" customWidth="1"/>
    <col min="10263" max="10264" width="11.8515625" style="8" customWidth="1"/>
    <col min="10265" max="10265" width="3.57421875" style="8" customWidth="1"/>
    <col min="10266" max="10267" width="11.8515625" style="8" customWidth="1"/>
    <col min="10268" max="10268" width="3.57421875" style="8" customWidth="1"/>
    <col min="10269" max="10270" width="11.8515625" style="8" customWidth="1"/>
    <col min="10271" max="10271" width="3.57421875" style="8" customWidth="1"/>
    <col min="10272" max="10273" width="11.8515625" style="8" customWidth="1"/>
    <col min="10274" max="10274" width="3.57421875" style="8" customWidth="1"/>
    <col min="10275" max="10276" width="11.8515625" style="8" customWidth="1"/>
    <col min="10277" max="10277" width="3.57421875" style="8" customWidth="1"/>
    <col min="10278" max="10279" width="11.8515625" style="8" customWidth="1"/>
    <col min="10280" max="10280" width="3.57421875" style="8" customWidth="1"/>
    <col min="10281" max="10282" width="11.8515625" style="8" customWidth="1"/>
    <col min="10283" max="10283" width="3.57421875" style="8" customWidth="1"/>
    <col min="10284" max="10285" width="11.8515625" style="8" customWidth="1"/>
    <col min="10286" max="10286" width="3.57421875" style="8" customWidth="1"/>
    <col min="10287" max="10288" width="11.8515625" style="8" customWidth="1"/>
    <col min="10289" max="10289" width="3.57421875" style="8" customWidth="1"/>
    <col min="10290" max="10291" width="11.8515625" style="8" customWidth="1"/>
    <col min="10292" max="10292" width="3.57421875" style="8" customWidth="1"/>
    <col min="10293" max="10294" width="11.8515625" style="8" customWidth="1"/>
    <col min="10295" max="10295" width="3.57421875" style="8" customWidth="1"/>
    <col min="10296" max="10297" width="11.8515625" style="8" customWidth="1"/>
    <col min="10298" max="10298" width="3.57421875" style="8" customWidth="1"/>
    <col min="10299" max="10492" width="9.140625" style="8" customWidth="1"/>
    <col min="10493" max="10493" width="4.7109375" style="8" customWidth="1"/>
    <col min="10494" max="10494" width="10.28125" style="8" customWidth="1"/>
    <col min="10495" max="10495" width="8.8515625" style="8" customWidth="1"/>
    <col min="10496" max="10497" width="4.7109375" style="8" customWidth="1"/>
    <col min="10498" max="10498" width="10.8515625" style="8" customWidth="1"/>
    <col min="10499" max="10499" width="9.00390625" style="8" customWidth="1"/>
    <col min="10500" max="10500" width="12.421875" style="8" customWidth="1"/>
    <col min="10501" max="10501" width="12.8515625" style="8" customWidth="1"/>
    <col min="10502" max="10502" width="12.7109375" style="8" customWidth="1"/>
    <col min="10503" max="10503" width="7.28125" style="8" customWidth="1"/>
    <col min="10504" max="10504" width="12.7109375" style="8" customWidth="1"/>
    <col min="10505" max="10505" width="12.8515625" style="8" customWidth="1"/>
    <col min="10506" max="10506" width="7.57421875" style="8" customWidth="1"/>
    <col min="10507" max="10507" width="13.421875" style="8" customWidth="1"/>
    <col min="10508" max="10508" width="13.28125" style="8" customWidth="1"/>
    <col min="10509" max="10509" width="4.7109375" style="8" customWidth="1"/>
    <col min="10510" max="10511" width="11.8515625" style="8" customWidth="1"/>
    <col min="10512" max="10512" width="3.57421875" style="8" customWidth="1"/>
    <col min="10513" max="10514" width="11.8515625" style="8" customWidth="1"/>
    <col min="10515" max="10515" width="3.57421875" style="8" customWidth="1"/>
    <col min="10516" max="10517" width="11.8515625" style="8" customWidth="1"/>
    <col min="10518" max="10518" width="3.57421875" style="8" customWidth="1"/>
    <col min="10519" max="10520" width="11.8515625" style="8" customWidth="1"/>
    <col min="10521" max="10521" width="3.57421875" style="8" customWidth="1"/>
    <col min="10522" max="10523" width="11.8515625" style="8" customWidth="1"/>
    <col min="10524" max="10524" width="3.57421875" style="8" customWidth="1"/>
    <col min="10525" max="10526" width="11.8515625" style="8" customWidth="1"/>
    <col min="10527" max="10527" width="3.57421875" style="8" customWidth="1"/>
    <col min="10528" max="10529" width="11.8515625" style="8" customWidth="1"/>
    <col min="10530" max="10530" width="3.57421875" style="8" customWidth="1"/>
    <col min="10531" max="10532" width="11.8515625" style="8" customWidth="1"/>
    <col min="10533" max="10533" width="3.57421875" style="8" customWidth="1"/>
    <col min="10534" max="10535" width="11.8515625" style="8" customWidth="1"/>
    <col min="10536" max="10536" width="3.57421875" style="8" customWidth="1"/>
    <col min="10537" max="10538" width="11.8515625" style="8" customWidth="1"/>
    <col min="10539" max="10539" width="3.57421875" style="8" customWidth="1"/>
    <col min="10540" max="10541" width="11.8515625" style="8" customWidth="1"/>
    <col min="10542" max="10542" width="3.57421875" style="8" customWidth="1"/>
    <col min="10543" max="10544" width="11.8515625" style="8" customWidth="1"/>
    <col min="10545" max="10545" width="3.57421875" style="8" customWidth="1"/>
    <col min="10546" max="10547" width="11.8515625" style="8" customWidth="1"/>
    <col min="10548" max="10548" width="3.57421875" style="8" customWidth="1"/>
    <col min="10549" max="10550" width="11.8515625" style="8" customWidth="1"/>
    <col min="10551" max="10551" width="3.57421875" style="8" customWidth="1"/>
    <col min="10552" max="10553" width="11.8515625" style="8" customWidth="1"/>
    <col min="10554" max="10554" width="3.57421875" style="8" customWidth="1"/>
    <col min="10555" max="10748" width="9.140625" style="8" customWidth="1"/>
    <col min="10749" max="10749" width="4.7109375" style="8" customWidth="1"/>
    <col min="10750" max="10750" width="10.28125" style="8" customWidth="1"/>
    <col min="10751" max="10751" width="8.8515625" style="8" customWidth="1"/>
    <col min="10752" max="10753" width="4.7109375" style="8" customWidth="1"/>
    <col min="10754" max="10754" width="10.8515625" style="8" customWidth="1"/>
    <col min="10755" max="10755" width="9.00390625" style="8" customWidth="1"/>
    <col min="10756" max="10756" width="12.421875" style="8" customWidth="1"/>
    <col min="10757" max="10757" width="12.8515625" style="8" customWidth="1"/>
    <col min="10758" max="10758" width="12.7109375" style="8" customWidth="1"/>
    <col min="10759" max="10759" width="7.28125" style="8" customWidth="1"/>
    <col min="10760" max="10760" width="12.7109375" style="8" customWidth="1"/>
    <col min="10761" max="10761" width="12.8515625" style="8" customWidth="1"/>
    <col min="10762" max="10762" width="7.57421875" style="8" customWidth="1"/>
    <col min="10763" max="10763" width="13.421875" style="8" customWidth="1"/>
    <col min="10764" max="10764" width="13.28125" style="8" customWidth="1"/>
    <col min="10765" max="10765" width="4.7109375" style="8" customWidth="1"/>
    <col min="10766" max="10767" width="11.8515625" style="8" customWidth="1"/>
    <col min="10768" max="10768" width="3.57421875" style="8" customWidth="1"/>
    <col min="10769" max="10770" width="11.8515625" style="8" customWidth="1"/>
    <col min="10771" max="10771" width="3.57421875" style="8" customWidth="1"/>
    <col min="10772" max="10773" width="11.8515625" style="8" customWidth="1"/>
    <col min="10774" max="10774" width="3.57421875" style="8" customWidth="1"/>
    <col min="10775" max="10776" width="11.8515625" style="8" customWidth="1"/>
    <col min="10777" max="10777" width="3.57421875" style="8" customWidth="1"/>
    <col min="10778" max="10779" width="11.8515625" style="8" customWidth="1"/>
    <col min="10780" max="10780" width="3.57421875" style="8" customWidth="1"/>
    <col min="10781" max="10782" width="11.8515625" style="8" customWidth="1"/>
    <col min="10783" max="10783" width="3.57421875" style="8" customWidth="1"/>
    <col min="10784" max="10785" width="11.8515625" style="8" customWidth="1"/>
    <col min="10786" max="10786" width="3.57421875" style="8" customWidth="1"/>
    <col min="10787" max="10788" width="11.8515625" style="8" customWidth="1"/>
    <col min="10789" max="10789" width="3.57421875" style="8" customWidth="1"/>
    <col min="10790" max="10791" width="11.8515625" style="8" customWidth="1"/>
    <col min="10792" max="10792" width="3.57421875" style="8" customWidth="1"/>
    <col min="10793" max="10794" width="11.8515625" style="8" customWidth="1"/>
    <col min="10795" max="10795" width="3.57421875" style="8" customWidth="1"/>
    <col min="10796" max="10797" width="11.8515625" style="8" customWidth="1"/>
    <col min="10798" max="10798" width="3.57421875" style="8" customWidth="1"/>
    <col min="10799" max="10800" width="11.8515625" style="8" customWidth="1"/>
    <col min="10801" max="10801" width="3.57421875" style="8" customWidth="1"/>
    <col min="10802" max="10803" width="11.8515625" style="8" customWidth="1"/>
    <col min="10804" max="10804" width="3.57421875" style="8" customWidth="1"/>
    <col min="10805" max="10806" width="11.8515625" style="8" customWidth="1"/>
    <col min="10807" max="10807" width="3.57421875" style="8" customWidth="1"/>
    <col min="10808" max="10809" width="11.8515625" style="8" customWidth="1"/>
    <col min="10810" max="10810" width="3.57421875" style="8" customWidth="1"/>
    <col min="10811" max="11004" width="9.140625" style="8" customWidth="1"/>
    <col min="11005" max="11005" width="4.7109375" style="8" customWidth="1"/>
    <col min="11006" max="11006" width="10.28125" style="8" customWidth="1"/>
    <col min="11007" max="11007" width="8.8515625" style="8" customWidth="1"/>
    <col min="11008" max="11009" width="4.7109375" style="8" customWidth="1"/>
    <col min="11010" max="11010" width="10.8515625" style="8" customWidth="1"/>
    <col min="11011" max="11011" width="9.00390625" style="8" customWidth="1"/>
    <col min="11012" max="11012" width="12.421875" style="8" customWidth="1"/>
    <col min="11013" max="11013" width="12.8515625" style="8" customWidth="1"/>
    <col min="11014" max="11014" width="12.7109375" style="8" customWidth="1"/>
    <col min="11015" max="11015" width="7.28125" style="8" customWidth="1"/>
    <col min="11016" max="11016" width="12.7109375" style="8" customWidth="1"/>
    <col min="11017" max="11017" width="12.8515625" style="8" customWidth="1"/>
    <col min="11018" max="11018" width="7.57421875" style="8" customWidth="1"/>
    <col min="11019" max="11019" width="13.421875" style="8" customWidth="1"/>
    <col min="11020" max="11020" width="13.28125" style="8" customWidth="1"/>
    <col min="11021" max="11021" width="4.7109375" style="8" customWidth="1"/>
    <col min="11022" max="11023" width="11.8515625" style="8" customWidth="1"/>
    <col min="11024" max="11024" width="3.57421875" style="8" customWidth="1"/>
    <col min="11025" max="11026" width="11.8515625" style="8" customWidth="1"/>
    <col min="11027" max="11027" width="3.57421875" style="8" customWidth="1"/>
    <col min="11028" max="11029" width="11.8515625" style="8" customWidth="1"/>
    <col min="11030" max="11030" width="3.57421875" style="8" customWidth="1"/>
    <col min="11031" max="11032" width="11.8515625" style="8" customWidth="1"/>
    <col min="11033" max="11033" width="3.57421875" style="8" customWidth="1"/>
    <col min="11034" max="11035" width="11.8515625" style="8" customWidth="1"/>
    <col min="11036" max="11036" width="3.57421875" style="8" customWidth="1"/>
    <col min="11037" max="11038" width="11.8515625" style="8" customWidth="1"/>
    <col min="11039" max="11039" width="3.57421875" style="8" customWidth="1"/>
    <col min="11040" max="11041" width="11.8515625" style="8" customWidth="1"/>
    <col min="11042" max="11042" width="3.57421875" style="8" customWidth="1"/>
    <col min="11043" max="11044" width="11.8515625" style="8" customWidth="1"/>
    <col min="11045" max="11045" width="3.57421875" style="8" customWidth="1"/>
    <col min="11046" max="11047" width="11.8515625" style="8" customWidth="1"/>
    <col min="11048" max="11048" width="3.57421875" style="8" customWidth="1"/>
    <col min="11049" max="11050" width="11.8515625" style="8" customWidth="1"/>
    <col min="11051" max="11051" width="3.57421875" style="8" customWidth="1"/>
    <col min="11052" max="11053" width="11.8515625" style="8" customWidth="1"/>
    <col min="11054" max="11054" width="3.57421875" style="8" customWidth="1"/>
    <col min="11055" max="11056" width="11.8515625" style="8" customWidth="1"/>
    <col min="11057" max="11057" width="3.57421875" style="8" customWidth="1"/>
    <col min="11058" max="11059" width="11.8515625" style="8" customWidth="1"/>
    <col min="11060" max="11060" width="3.57421875" style="8" customWidth="1"/>
    <col min="11061" max="11062" width="11.8515625" style="8" customWidth="1"/>
    <col min="11063" max="11063" width="3.57421875" style="8" customWidth="1"/>
    <col min="11064" max="11065" width="11.8515625" style="8" customWidth="1"/>
    <col min="11066" max="11066" width="3.57421875" style="8" customWidth="1"/>
    <col min="11067" max="11260" width="9.140625" style="8" customWidth="1"/>
    <col min="11261" max="11261" width="4.7109375" style="8" customWidth="1"/>
    <col min="11262" max="11262" width="10.28125" style="8" customWidth="1"/>
    <col min="11263" max="11263" width="8.8515625" style="8" customWidth="1"/>
    <col min="11264" max="11265" width="4.7109375" style="8" customWidth="1"/>
    <col min="11266" max="11266" width="10.8515625" style="8" customWidth="1"/>
    <col min="11267" max="11267" width="9.00390625" style="8" customWidth="1"/>
    <col min="11268" max="11268" width="12.421875" style="8" customWidth="1"/>
    <col min="11269" max="11269" width="12.8515625" style="8" customWidth="1"/>
    <col min="11270" max="11270" width="12.7109375" style="8" customWidth="1"/>
    <col min="11271" max="11271" width="7.28125" style="8" customWidth="1"/>
    <col min="11272" max="11272" width="12.7109375" style="8" customWidth="1"/>
    <col min="11273" max="11273" width="12.8515625" style="8" customWidth="1"/>
    <col min="11274" max="11274" width="7.57421875" style="8" customWidth="1"/>
    <col min="11275" max="11275" width="13.421875" style="8" customWidth="1"/>
    <col min="11276" max="11276" width="13.28125" style="8" customWidth="1"/>
    <col min="11277" max="11277" width="4.7109375" style="8" customWidth="1"/>
    <col min="11278" max="11279" width="11.8515625" style="8" customWidth="1"/>
    <col min="11280" max="11280" width="3.57421875" style="8" customWidth="1"/>
    <col min="11281" max="11282" width="11.8515625" style="8" customWidth="1"/>
    <col min="11283" max="11283" width="3.57421875" style="8" customWidth="1"/>
    <col min="11284" max="11285" width="11.8515625" style="8" customWidth="1"/>
    <col min="11286" max="11286" width="3.57421875" style="8" customWidth="1"/>
    <col min="11287" max="11288" width="11.8515625" style="8" customWidth="1"/>
    <col min="11289" max="11289" width="3.57421875" style="8" customWidth="1"/>
    <col min="11290" max="11291" width="11.8515625" style="8" customWidth="1"/>
    <col min="11292" max="11292" width="3.57421875" style="8" customWidth="1"/>
    <col min="11293" max="11294" width="11.8515625" style="8" customWidth="1"/>
    <col min="11295" max="11295" width="3.57421875" style="8" customWidth="1"/>
    <col min="11296" max="11297" width="11.8515625" style="8" customWidth="1"/>
    <col min="11298" max="11298" width="3.57421875" style="8" customWidth="1"/>
    <col min="11299" max="11300" width="11.8515625" style="8" customWidth="1"/>
    <col min="11301" max="11301" width="3.57421875" style="8" customWidth="1"/>
    <col min="11302" max="11303" width="11.8515625" style="8" customWidth="1"/>
    <col min="11304" max="11304" width="3.57421875" style="8" customWidth="1"/>
    <col min="11305" max="11306" width="11.8515625" style="8" customWidth="1"/>
    <col min="11307" max="11307" width="3.57421875" style="8" customWidth="1"/>
    <col min="11308" max="11309" width="11.8515625" style="8" customWidth="1"/>
    <col min="11310" max="11310" width="3.57421875" style="8" customWidth="1"/>
    <col min="11311" max="11312" width="11.8515625" style="8" customWidth="1"/>
    <col min="11313" max="11313" width="3.57421875" style="8" customWidth="1"/>
    <col min="11314" max="11315" width="11.8515625" style="8" customWidth="1"/>
    <col min="11316" max="11316" width="3.57421875" style="8" customWidth="1"/>
    <col min="11317" max="11318" width="11.8515625" style="8" customWidth="1"/>
    <col min="11319" max="11319" width="3.57421875" style="8" customWidth="1"/>
    <col min="11320" max="11321" width="11.8515625" style="8" customWidth="1"/>
    <col min="11322" max="11322" width="3.57421875" style="8" customWidth="1"/>
    <col min="11323" max="11516" width="9.140625" style="8" customWidth="1"/>
    <col min="11517" max="11517" width="4.7109375" style="8" customWidth="1"/>
    <col min="11518" max="11518" width="10.28125" style="8" customWidth="1"/>
    <col min="11519" max="11519" width="8.8515625" style="8" customWidth="1"/>
    <col min="11520" max="11521" width="4.7109375" style="8" customWidth="1"/>
    <col min="11522" max="11522" width="10.8515625" style="8" customWidth="1"/>
    <col min="11523" max="11523" width="9.00390625" style="8" customWidth="1"/>
    <col min="11524" max="11524" width="12.421875" style="8" customWidth="1"/>
    <col min="11525" max="11525" width="12.8515625" style="8" customWidth="1"/>
    <col min="11526" max="11526" width="12.7109375" style="8" customWidth="1"/>
    <col min="11527" max="11527" width="7.28125" style="8" customWidth="1"/>
    <col min="11528" max="11528" width="12.7109375" style="8" customWidth="1"/>
    <col min="11529" max="11529" width="12.8515625" style="8" customWidth="1"/>
    <col min="11530" max="11530" width="7.57421875" style="8" customWidth="1"/>
    <col min="11531" max="11531" width="13.421875" style="8" customWidth="1"/>
    <col min="11532" max="11532" width="13.28125" style="8" customWidth="1"/>
    <col min="11533" max="11533" width="4.7109375" style="8" customWidth="1"/>
    <col min="11534" max="11535" width="11.8515625" style="8" customWidth="1"/>
    <col min="11536" max="11536" width="3.57421875" style="8" customWidth="1"/>
    <col min="11537" max="11538" width="11.8515625" style="8" customWidth="1"/>
    <col min="11539" max="11539" width="3.57421875" style="8" customWidth="1"/>
    <col min="11540" max="11541" width="11.8515625" style="8" customWidth="1"/>
    <col min="11542" max="11542" width="3.57421875" style="8" customWidth="1"/>
    <col min="11543" max="11544" width="11.8515625" style="8" customWidth="1"/>
    <col min="11545" max="11545" width="3.57421875" style="8" customWidth="1"/>
    <col min="11546" max="11547" width="11.8515625" style="8" customWidth="1"/>
    <col min="11548" max="11548" width="3.57421875" style="8" customWidth="1"/>
    <col min="11549" max="11550" width="11.8515625" style="8" customWidth="1"/>
    <col min="11551" max="11551" width="3.57421875" style="8" customWidth="1"/>
    <col min="11552" max="11553" width="11.8515625" style="8" customWidth="1"/>
    <col min="11554" max="11554" width="3.57421875" style="8" customWidth="1"/>
    <col min="11555" max="11556" width="11.8515625" style="8" customWidth="1"/>
    <col min="11557" max="11557" width="3.57421875" style="8" customWidth="1"/>
    <col min="11558" max="11559" width="11.8515625" style="8" customWidth="1"/>
    <col min="11560" max="11560" width="3.57421875" style="8" customWidth="1"/>
    <col min="11561" max="11562" width="11.8515625" style="8" customWidth="1"/>
    <col min="11563" max="11563" width="3.57421875" style="8" customWidth="1"/>
    <col min="11564" max="11565" width="11.8515625" style="8" customWidth="1"/>
    <col min="11566" max="11566" width="3.57421875" style="8" customWidth="1"/>
    <col min="11567" max="11568" width="11.8515625" style="8" customWidth="1"/>
    <col min="11569" max="11569" width="3.57421875" style="8" customWidth="1"/>
    <col min="11570" max="11571" width="11.8515625" style="8" customWidth="1"/>
    <col min="11572" max="11572" width="3.57421875" style="8" customWidth="1"/>
    <col min="11573" max="11574" width="11.8515625" style="8" customWidth="1"/>
    <col min="11575" max="11575" width="3.57421875" style="8" customWidth="1"/>
    <col min="11576" max="11577" width="11.8515625" style="8" customWidth="1"/>
    <col min="11578" max="11578" width="3.57421875" style="8" customWidth="1"/>
    <col min="11579" max="11772" width="9.140625" style="8" customWidth="1"/>
    <col min="11773" max="11773" width="4.7109375" style="8" customWidth="1"/>
    <col min="11774" max="11774" width="10.28125" style="8" customWidth="1"/>
    <col min="11775" max="11775" width="8.8515625" style="8" customWidth="1"/>
    <col min="11776" max="11777" width="4.7109375" style="8" customWidth="1"/>
    <col min="11778" max="11778" width="10.8515625" style="8" customWidth="1"/>
    <col min="11779" max="11779" width="9.00390625" style="8" customWidth="1"/>
    <col min="11780" max="11780" width="12.421875" style="8" customWidth="1"/>
    <col min="11781" max="11781" width="12.8515625" style="8" customWidth="1"/>
    <col min="11782" max="11782" width="12.7109375" style="8" customWidth="1"/>
    <col min="11783" max="11783" width="7.28125" style="8" customWidth="1"/>
    <col min="11784" max="11784" width="12.7109375" style="8" customWidth="1"/>
    <col min="11785" max="11785" width="12.8515625" style="8" customWidth="1"/>
    <col min="11786" max="11786" width="7.57421875" style="8" customWidth="1"/>
    <col min="11787" max="11787" width="13.421875" style="8" customWidth="1"/>
    <col min="11788" max="11788" width="13.28125" style="8" customWidth="1"/>
    <col min="11789" max="11789" width="4.7109375" style="8" customWidth="1"/>
    <col min="11790" max="11791" width="11.8515625" style="8" customWidth="1"/>
    <col min="11792" max="11792" width="3.57421875" style="8" customWidth="1"/>
    <col min="11793" max="11794" width="11.8515625" style="8" customWidth="1"/>
    <col min="11795" max="11795" width="3.57421875" style="8" customWidth="1"/>
    <col min="11796" max="11797" width="11.8515625" style="8" customWidth="1"/>
    <col min="11798" max="11798" width="3.57421875" style="8" customWidth="1"/>
    <col min="11799" max="11800" width="11.8515625" style="8" customWidth="1"/>
    <col min="11801" max="11801" width="3.57421875" style="8" customWidth="1"/>
    <col min="11802" max="11803" width="11.8515625" style="8" customWidth="1"/>
    <col min="11804" max="11804" width="3.57421875" style="8" customWidth="1"/>
    <col min="11805" max="11806" width="11.8515625" style="8" customWidth="1"/>
    <col min="11807" max="11807" width="3.57421875" style="8" customWidth="1"/>
    <col min="11808" max="11809" width="11.8515625" style="8" customWidth="1"/>
    <col min="11810" max="11810" width="3.57421875" style="8" customWidth="1"/>
    <col min="11811" max="11812" width="11.8515625" style="8" customWidth="1"/>
    <col min="11813" max="11813" width="3.57421875" style="8" customWidth="1"/>
    <col min="11814" max="11815" width="11.8515625" style="8" customWidth="1"/>
    <col min="11816" max="11816" width="3.57421875" style="8" customWidth="1"/>
    <col min="11817" max="11818" width="11.8515625" style="8" customWidth="1"/>
    <col min="11819" max="11819" width="3.57421875" style="8" customWidth="1"/>
    <col min="11820" max="11821" width="11.8515625" style="8" customWidth="1"/>
    <col min="11822" max="11822" width="3.57421875" style="8" customWidth="1"/>
    <col min="11823" max="11824" width="11.8515625" style="8" customWidth="1"/>
    <col min="11825" max="11825" width="3.57421875" style="8" customWidth="1"/>
    <col min="11826" max="11827" width="11.8515625" style="8" customWidth="1"/>
    <col min="11828" max="11828" width="3.57421875" style="8" customWidth="1"/>
    <col min="11829" max="11830" width="11.8515625" style="8" customWidth="1"/>
    <col min="11831" max="11831" width="3.57421875" style="8" customWidth="1"/>
    <col min="11832" max="11833" width="11.8515625" style="8" customWidth="1"/>
    <col min="11834" max="11834" width="3.57421875" style="8" customWidth="1"/>
    <col min="11835" max="12028" width="9.140625" style="8" customWidth="1"/>
    <col min="12029" max="12029" width="4.7109375" style="8" customWidth="1"/>
    <col min="12030" max="12030" width="10.28125" style="8" customWidth="1"/>
    <col min="12031" max="12031" width="8.8515625" style="8" customWidth="1"/>
    <col min="12032" max="12033" width="4.7109375" style="8" customWidth="1"/>
    <col min="12034" max="12034" width="10.8515625" style="8" customWidth="1"/>
    <col min="12035" max="12035" width="9.00390625" style="8" customWidth="1"/>
    <col min="12036" max="12036" width="12.421875" style="8" customWidth="1"/>
    <col min="12037" max="12037" width="12.8515625" style="8" customWidth="1"/>
    <col min="12038" max="12038" width="12.7109375" style="8" customWidth="1"/>
    <col min="12039" max="12039" width="7.28125" style="8" customWidth="1"/>
    <col min="12040" max="12040" width="12.7109375" style="8" customWidth="1"/>
    <col min="12041" max="12041" width="12.8515625" style="8" customWidth="1"/>
    <col min="12042" max="12042" width="7.57421875" style="8" customWidth="1"/>
    <col min="12043" max="12043" width="13.421875" style="8" customWidth="1"/>
    <col min="12044" max="12044" width="13.28125" style="8" customWidth="1"/>
    <col min="12045" max="12045" width="4.7109375" style="8" customWidth="1"/>
    <col min="12046" max="12047" width="11.8515625" style="8" customWidth="1"/>
    <col min="12048" max="12048" width="3.57421875" style="8" customWidth="1"/>
    <col min="12049" max="12050" width="11.8515625" style="8" customWidth="1"/>
    <col min="12051" max="12051" width="3.57421875" style="8" customWidth="1"/>
    <col min="12052" max="12053" width="11.8515625" style="8" customWidth="1"/>
    <col min="12054" max="12054" width="3.57421875" style="8" customWidth="1"/>
    <col min="12055" max="12056" width="11.8515625" style="8" customWidth="1"/>
    <col min="12057" max="12057" width="3.57421875" style="8" customWidth="1"/>
    <col min="12058" max="12059" width="11.8515625" style="8" customWidth="1"/>
    <col min="12060" max="12060" width="3.57421875" style="8" customWidth="1"/>
    <col min="12061" max="12062" width="11.8515625" style="8" customWidth="1"/>
    <col min="12063" max="12063" width="3.57421875" style="8" customWidth="1"/>
    <col min="12064" max="12065" width="11.8515625" style="8" customWidth="1"/>
    <col min="12066" max="12066" width="3.57421875" style="8" customWidth="1"/>
    <col min="12067" max="12068" width="11.8515625" style="8" customWidth="1"/>
    <col min="12069" max="12069" width="3.57421875" style="8" customWidth="1"/>
    <col min="12070" max="12071" width="11.8515625" style="8" customWidth="1"/>
    <col min="12072" max="12072" width="3.57421875" style="8" customWidth="1"/>
    <col min="12073" max="12074" width="11.8515625" style="8" customWidth="1"/>
    <col min="12075" max="12075" width="3.57421875" style="8" customWidth="1"/>
    <col min="12076" max="12077" width="11.8515625" style="8" customWidth="1"/>
    <col min="12078" max="12078" width="3.57421875" style="8" customWidth="1"/>
    <col min="12079" max="12080" width="11.8515625" style="8" customWidth="1"/>
    <col min="12081" max="12081" width="3.57421875" style="8" customWidth="1"/>
    <col min="12082" max="12083" width="11.8515625" style="8" customWidth="1"/>
    <col min="12084" max="12084" width="3.57421875" style="8" customWidth="1"/>
    <col min="12085" max="12086" width="11.8515625" style="8" customWidth="1"/>
    <col min="12087" max="12087" width="3.57421875" style="8" customWidth="1"/>
    <col min="12088" max="12089" width="11.8515625" style="8" customWidth="1"/>
    <col min="12090" max="12090" width="3.57421875" style="8" customWidth="1"/>
    <col min="12091" max="12284" width="9.140625" style="8" customWidth="1"/>
    <col min="12285" max="12285" width="4.7109375" style="8" customWidth="1"/>
    <col min="12286" max="12286" width="10.28125" style="8" customWidth="1"/>
    <col min="12287" max="12287" width="8.8515625" style="8" customWidth="1"/>
    <col min="12288" max="12289" width="4.7109375" style="8" customWidth="1"/>
    <col min="12290" max="12290" width="10.8515625" style="8" customWidth="1"/>
    <col min="12291" max="12291" width="9.00390625" style="8" customWidth="1"/>
    <col min="12292" max="12292" width="12.421875" style="8" customWidth="1"/>
    <col min="12293" max="12293" width="12.8515625" style="8" customWidth="1"/>
    <col min="12294" max="12294" width="12.7109375" style="8" customWidth="1"/>
    <col min="12295" max="12295" width="7.28125" style="8" customWidth="1"/>
    <col min="12296" max="12296" width="12.7109375" style="8" customWidth="1"/>
    <col min="12297" max="12297" width="12.8515625" style="8" customWidth="1"/>
    <col min="12298" max="12298" width="7.57421875" style="8" customWidth="1"/>
    <col min="12299" max="12299" width="13.421875" style="8" customWidth="1"/>
    <col min="12300" max="12300" width="13.28125" style="8" customWidth="1"/>
    <col min="12301" max="12301" width="4.7109375" style="8" customWidth="1"/>
    <col min="12302" max="12303" width="11.8515625" style="8" customWidth="1"/>
    <col min="12304" max="12304" width="3.57421875" style="8" customWidth="1"/>
    <col min="12305" max="12306" width="11.8515625" style="8" customWidth="1"/>
    <col min="12307" max="12307" width="3.57421875" style="8" customWidth="1"/>
    <col min="12308" max="12309" width="11.8515625" style="8" customWidth="1"/>
    <col min="12310" max="12310" width="3.57421875" style="8" customWidth="1"/>
    <col min="12311" max="12312" width="11.8515625" style="8" customWidth="1"/>
    <col min="12313" max="12313" width="3.57421875" style="8" customWidth="1"/>
    <col min="12314" max="12315" width="11.8515625" style="8" customWidth="1"/>
    <col min="12316" max="12316" width="3.57421875" style="8" customWidth="1"/>
    <col min="12317" max="12318" width="11.8515625" style="8" customWidth="1"/>
    <col min="12319" max="12319" width="3.57421875" style="8" customWidth="1"/>
    <col min="12320" max="12321" width="11.8515625" style="8" customWidth="1"/>
    <col min="12322" max="12322" width="3.57421875" style="8" customWidth="1"/>
    <col min="12323" max="12324" width="11.8515625" style="8" customWidth="1"/>
    <col min="12325" max="12325" width="3.57421875" style="8" customWidth="1"/>
    <col min="12326" max="12327" width="11.8515625" style="8" customWidth="1"/>
    <col min="12328" max="12328" width="3.57421875" style="8" customWidth="1"/>
    <col min="12329" max="12330" width="11.8515625" style="8" customWidth="1"/>
    <col min="12331" max="12331" width="3.57421875" style="8" customWidth="1"/>
    <col min="12332" max="12333" width="11.8515625" style="8" customWidth="1"/>
    <col min="12334" max="12334" width="3.57421875" style="8" customWidth="1"/>
    <col min="12335" max="12336" width="11.8515625" style="8" customWidth="1"/>
    <col min="12337" max="12337" width="3.57421875" style="8" customWidth="1"/>
    <col min="12338" max="12339" width="11.8515625" style="8" customWidth="1"/>
    <col min="12340" max="12340" width="3.57421875" style="8" customWidth="1"/>
    <col min="12341" max="12342" width="11.8515625" style="8" customWidth="1"/>
    <col min="12343" max="12343" width="3.57421875" style="8" customWidth="1"/>
    <col min="12344" max="12345" width="11.8515625" style="8" customWidth="1"/>
    <col min="12346" max="12346" width="3.57421875" style="8" customWidth="1"/>
    <col min="12347" max="12540" width="9.140625" style="8" customWidth="1"/>
    <col min="12541" max="12541" width="4.7109375" style="8" customWidth="1"/>
    <col min="12542" max="12542" width="10.28125" style="8" customWidth="1"/>
    <col min="12543" max="12543" width="8.8515625" style="8" customWidth="1"/>
    <col min="12544" max="12545" width="4.7109375" style="8" customWidth="1"/>
    <col min="12546" max="12546" width="10.8515625" style="8" customWidth="1"/>
    <col min="12547" max="12547" width="9.00390625" style="8" customWidth="1"/>
    <col min="12548" max="12548" width="12.421875" style="8" customWidth="1"/>
    <col min="12549" max="12549" width="12.8515625" style="8" customWidth="1"/>
    <col min="12550" max="12550" width="12.7109375" style="8" customWidth="1"/>
    <col min="12551" max="12551" width="7.28125" style="8" customWidth="1"/>
    <col min="12552" max="12552" width="12.7109375" style="8" customWidth="1"/>
    <col min="12553" max="12553" width="12.8515625" style="8" customWidth="1"/>
    <col min="12554" max="12554" width="7.57421875" style="8" customWidth="1"/>
    <col min="12555" max="12555" width="13.421875" style="8" customWidth="1"/>
    <col min="12556" max="12556" width="13.28125" style="8" customWidth="1"/>
    <col min="12557" max="12557" width="4.7109375" style="8" customWidth="1"/>
    <col min="12558" max="12559" width="11.8515625" style="8" customWidth="1"/>
    <col min="12560" max="12560" width="3.57421875" style="8" customWidth="1"/>
    <col min="12561" max="12562" width="11.8515625" style="8" customWidth="1"/>
    <col min="12563" max="12563" width="3.57421875" style="8" customWidth="1"/>
    <col min="12564" max="12565" width="11.8515625" style="8" customWidth="1"/>
    <col min="12566" max="12566" width="3.57421875" style="8" customWidth="1"/>
    <col min="12567" max="12568" width="11.8515625" style="8" customWidth="1"/>
    <col min="12569" max="12569" width="3.57421875" style="8" customWidth="1"/>
    <col min="12570" max="12571" width="11.8515625" style="8" customWidth="1"/>
    <col min="12572" max="12572" width="3.57421875" style="8" customWidth="1"/>
    <col min="12573" max="12574" width="11.8515625" style="8" customWidth="1"/>
    <col min="12575" max="12575" width="3.57421875" style="8" customWidth="1"/>
    <col min="12576" max="12577" width="11.8515625" style="8" customWidth="1"/>
    <col min="12578" max="12578" width="3.57421875" style="8" customWidth="1"/>
    <col min="12579" max="12580" width="11.8515625" style="8" customWidth="1"/>
    <col min="12581" max="12581" width="3.57421875" style="8" customWidth="1"/>
    <col min="12582" max="12583" width="11.8515625" style="8" customWidth="1"/>
    <col min="12584" max="12584" width="3.57421875" style="8" customWidth="1"/>
    <col min="12585" max="12586" width="11.8515625" style="8" customWidth="1"/>
    <col min="12587" max="12587" width="3.57421875" style="8" customWidth="1"/>
    <col min="12588" max="12589" width="11.8515625" style="8" customWidth="1"/>
    <col min="12590" max="12590" width="3.57421875" style="8" customWidth="1"/>
    <col min="12591" max="12592" width="11.8515625" style="8" customWidth="1"/>
    <col min="12593" max="12593" width="3.57421875" style="8" customWidth="1"/>
    <col min="12594" max="12595" width="11.8515625" style="8" customWidth="1"/>
    <col min="12596" max="12596" width="3.57421875" style="8" customWidth="1"/>
    <col min="12597" max="12598" width="11.8515625" style="8" customWidth="1"/>
    <col min="12599" max="12599" width="3.57421875" style="8" customWidth="1"/>
    <col min="12600" max="12601" width="11.8515625" style="8" customWidth="1"/>
    <col min="12602" max="12602" width="3.57421875" style="8" customWidth="1"/>
    <col min="12603" max="12796" width="9.140625" style="8" customWidth="1"/>
    <col min="12797" max="12797" width="4.7109375" style="8" customWidth="1"/>
    <col min="12798" max="12798" width="10.28125" style="8" customWidth="1"/>
    <col min="12799" max="12799" width="8.8515625" style="8" customWidth="1"/>
    <col min="12800" max="12801" width="4.7109375" style="8" customWidth="1"/>
    <col min="12802" max="12802" width="10.8515625" style="8" customWidth="1"/>
    <col min="12803" max="12803" width="9.00390625" style="8" customWidth="1"/>
    <col min="12804" max="12804" width="12.421875" style="8" customWidth="1"/>
    <col min="12805" max="12805" width="12.8515625" style="8" customWidth="1"/>
    <col min="12806" max="12806" width="12.7109375" style="8" customWidth="1"/>
    <col min="12807" max="12807" width="7.28125" style="8" customWidth="1"/>
    <col min="12808" max="12808" width="12.7109375" style="8" customWidth="1"/>
    <col min="12809" max="12809" width="12.8515625" style="8" customWidth="1"/>
    <col min="12810" max="12810" width="7.57421875" style="8" customWidth="1"/>
    <col min="12811" max="12811" width="13.421875" style="8" customWidth="1"/>
    <col min="12812" max="12812" width="13.28125" style="8" customWidth="1"/>
    <col min="12813" max="12813" width="4.7109375" style="8" customWidth="1"/>
    <col min="12814" max="12815" width="11.8515625" style="8" customWidth="1"/>
    <col min="12816" max="12816" width="3.57421875" style="8" customWidth="1"/>
    <col min="12817" max="12818" width="11.8515625" style="8" customWidth="1"/>
    <col min="12819" max="12819" width="3.57421875" style="8" customWidth="1"/>
    <col min="12820" max="12821" width="11.8515625" style="8" customWidth="1"/>
    <col min="12822" max="12822" width="3.57421875" style="8" customWidth="1"/>
    <col min="12823" max="12824" width="11.8515625" style="8" customWidth="1"/>
    <col min="12825" max="12825" width="3.57421875" style="8" customWidth="1"/>
    <col min="12826" max="12827" width="11.8515625" style="8" customWidth="1"/>
    <col min="12828" max="12828" width="3.57421875" style="8" customWidth="1"/>
    <col min="12829" max="12830" width="11.8515625" style="8" customWidth="1"/>
    <col min="12831" max="12831" width="3.57421875" style="8" customWidth="1"/>
    <col min="12832" max="12833" width="11.8515625" style="8" customWidth="1"/>
    <col min="12834" max="12834" width="3.57421875" style="8" customWidth="1"/>
    <col min="12835" max="12836" width="11.8515625" style="8" customWidth="1"/>
    <col min="12837" max="12837" width="3.57421875" style="8" customWidth="1"/>
    <col min="12838" max="12839" width="11.8515625" style="8" customWidth="1"/>
    <col min="12840" max="12840" width="3.57421875" style="8" customWidth="1"/>
    <col min="12841" max="12842" width="11.8515625" style="8" customWidth="1"/>
    <col min="12843" max="12843" width="3.57421875" style="8" customWidth="1"/>
    <col min="12844" max="12845" width="11.8515625" style="8" customWidth="1"/>
    <col min="12846" max="12846" width="3.57421875" style="8" customWidth="1"/>
    <col min="12847" max="12848" width="11.8515625" style="8" customWidth="1"/>
    <col min="12849" max="12849" width="3.57421875" style="8" customWidth="1"/>
    <col min="12850" max="12851" width="11.8515625" style="8" customWidth="1"/>
    <col min="12852" max="12852" width="3.57421875" style="8" customWidth="1"/>
    <col min="12853" max="12854" width="11.8515625" style="8" customWidth="1"/>
    <col min="12855" max="12855" width="3.57421875" style="8" customWidth="1"/>
    <col min="12856" max="12857" width="11.8515625" style="8" customWidth="1"/>
    <col min="12858" max="12858" width="3.57421875" style="8" customWidth="1"/>
    <col min="12859" max="13052" width="9.140625" style="8" customWidth="1"/>
    <col min="13053" max="13053" width="4.7109375" style="8" customWidth="1"/>
    <col min="13054" max="13054" width="10.28125" style="8" customWidth="1"/>
    <col min="13055" max="13055" width="8.8515625" style="8" customWidth="1"/>
    <col min="13056" max="13057" width="4.7109375" style="8" customWidth="1"/>
    <col min="13058" max="13058" width="10.8515625" style="8" customWidth="1"/>
    <col min="13059" max="13059" width="9.00390625" style="8" customWidth="1"/>
    <col min="13060" max="13060" width="12.421875" style="8" customWidth="1"/>
    <col min="13061" max="13061" width="12.8515625" style="8" customWidth="1"/>
    <col min="13062" max="13062" width="12.7109375" style="8" customWidth="1"/>
    <col min="13063" max="13063" width="7.28125" style="8" customWidth="1"/>
    <col min="13064" max="13064" width="12.7109375" style="8" customWidth="1"/>
    <col min="13065" max="13065" width="12.8515625" style="8" customWidth="1"/>
    <col min="13066" max="13066" width="7.57421875" style="8" customWidth="1"/>
    <col min="13067" max="13067" width="13.421875" style="8" customWidth="1"/>
    <col min="13068" max="13068" width="13.28125" style="8" customWidth="1"/>
    <col min="13069" max="13069" width="4.7109375" style="8" customWidth="1"/>
    <col min="13070" max="13071" width="11.8515625" style="8" customWidth="1"/>
    <col min="13072" max="13072" width="3.57421875" style="8" customWidth="1"/>
    <col min="13073" max="13074" width="11.8515625" style="8" customWidth="1"/>
    <col min="13075" max="13075" width="3.57421875" style="8" customWidth="1"/>
    <col min="13076" max="13077" width="11.8515625" style="8" customWidth="1"/>
    <col min="13078" max="13078" width="3.57421875" style="8" customWidth="1"/>
    <col min="13079" max="13080" width="11.8515625" style="8" customWidth="1"/>
    <col min="13081" max="13081" width="3.57421875" style="8" customWidth="1"/>
    <col min="13082" max="13083" width="11.8515625" style="8" customWidth="1"/>
    <col min="13084" max="13084" width="3.57421875" style="8" customWidth="1"/>
    <col min="13085" max="13086" width="11.8515625" style="8" customWidth="1"/>
    <col min="13087" max="13087" width="3.57421875" style="8" customWidth="1"/>
    <col min="13088" max="13089" width="11.8515625" style="8" customWidth="1"/>
    <col min="13090" max="13090" width="3.57421875" style="8" customWidth="1"/>
    <col min="13091" max="13092" width="11.8515625" style="8" customWidth="1"/>
    <col min="13093" max="13093" width="3.57421875" style="8" customWidth="1"/>
    <col min="13094" max="13095" width="11.8515625" style="8" customWidth="1"/>
    <col min="13096" max="13096" width="3.57421875" style="8" customWidth="1"/>
    <col min="13097" max="13098" width="11.8515625" style="8" customWidth="1"/>
    <col min="13099" max="13099" width="3.57421875" style="8" customWidth="1"/>
    <col min="13100" max="13101" width="11.8515625" style="8" customWidth="1"/>
    <col min="13102" max="13102" width="3.57421875" style="8" customWidth="1"/>
    <col min="13103" max="13104" width="11.8515625" style="8" customWidth="1"/>
    <col min="13105" max="13105" width="3.57421875" style="8" customWidth="1"/>
    <col min="13106" max="13107" width="11.8515625" style="8" customWidth="1"/>
    <col min="13108" max="13108" width="3.57421875" style="8" customWidth="1"/>
    <col min="13109" max="13110" width="11.8515625" style="8" customWidth="1"/>
    <col min="13111" max="13111" width="3.57421875" style="8" customWidth="1"/>
    <col min="13112" max="13113" width="11.8515625" style="8" customWidth="1"/>
    <col min="13114" max="13114" width="3.57421875" style="8" customWidth="1"/>
    <col min="13115" max="13308" width="9.140625" style="8" customWidth="1"/>
    <col min="13309" max="13309" width="4.7109375" style="8" customWidth="1"/>
    <col min="13310" max="13310" width="10.28125" style="8" customWidth="1"/>
    <col min="13311" max="13311" width="8.8515625" style="8" customWidth="1"/>
    <col min="13312" max="13313" width="4.7109375" style="8" customWidth="1"/>
    <col min="13314" max="13314" width="10.8515625" style="8" customWidth="1"/>
    <col min="13315" max="13315" width="9.00390625" style="8" customWidth="1"/>
    <col min="13316" max="13316" width="12.421875" style="8" customWidth="1"/>
    <col min="13317" max="13317" width="12.8515625" style="8" customWidth="1"/>
    <col min="13318" max="13318" width="12.7109375" style="8" customWidth="1"/>
    <col min="13319" max="13319" width="7.28125" style="8" customWidth="1"/>
    <col min="13320" max="13320" width="12.7109375" style="8" customWidth="1"/>
    <col min="13321" max="13321" width="12.8515625" style="8" customWidth="1"/>
    <col min="13322" max="13322" width="7.57421875" style="8" customWidth="1"/>
    <col min="13323" max="13323" width="13.421875" style="8" customWidth="1"/>
    <col min="13324" max="13324" width="13.28125" style="8" customWidth="1"/>
    <col min="13325" max="13325" width="4.7109375" style="8" customWidth="1"/>
    <col min="13326" max="13327" width="11.8515625" style="8" customWidth="1"/>
    <col min="13328" max="13328" width="3.57421875" style="8" customWidth="1"/>
    <col min="13329" max="13330" width="11.8515625" style="8" customWidth="1"/>
    <col min="13331" max="13331" width="3.57421875" style="8" customWidth="1"/>
    <col min="13332" max="13333" width="11.8515625" style="8" customWidth="1"/>
    <col min="13334" max="13334" width="3.57421875" style="8" customWidth="1"/>
    <col min="13335" max="13336" width="11.8515625" style="8" customWidth="1"/>
    <col min="13337" max="13337" width="3.57421875" style="8" customWidth="1"/>
    <col min="13338" max="13339" width="11.8515625" style="8" customWidth="1"/>
    <col min="13340" max="13340" width="3.57421875" style="8" customWidth="1"/>
    <col min="13341" max="13342" width="11.8515625" style="8" customWidth="1"/>
    <col min="13343" max="13343" width="3.57421875" style="8" customWidth="1"/>
    <col min="13344" max="13345" width="11.8515625" style="8" customWidth="1"/>
    <col min="13346" max="13346" width="3.57421875" style="8" customWidth="1"/>
    <col min="13347" max="13348" width="11.8515625" style="8" customWidth="1"/>
    <col min="13349" max="13349" width="3.57421875" style="8" customWidth="1"/>
    <col min="13350" max="13351" width="11.8515625" style="8" customWidth="1"/>
    <col min="13352" max="13352" width="3.57421875" style="8" customWidth="1"/>
    <col min="13353" max="13354" width="11.8515625" style="8" customWidth="1"/>
    <col min="13355" max="13355" width="3.57421875" style="8" customWidth="1"/>
    <col min="13356" max="13357" width="11.8515625" style="8" customWidth="1"/>
    <col min="13358" max="13358" width="3.57421875" style="8" customWidth="1"/>
    <col min="13359" max="13360" width="11.8515625" style="8" customWidth="1"/>
    <col min="13361" max="13361" width="3.57421875" style="8" customWidth="1"/>
    <col min="13362" max="13363" width="11.8515625" style="8" customWidth="1"/>
    <col min="13364" max="13364" width="3.57421875" style="8" customWidth="1"/>
    <col min="13365" max="13366" width="11.8515625" style="8" customWidth="1"/>
    <col min="13367" max="13367" width="3.57421875" style="8" customWidth="1"/>
    <col min="13368" max="13369" width="11.8515625" style="8" customWidth="1"/>
    <col min="13370" max="13370" width="3.57421875" style="8" customWidth="1"/>
    <col min="13371" max="13564" width="9.140625" style="8" customWidth="1"/>
    <col min="13565" max="13565" width="4.7109375" style="8" customWidth="1"/>
    <col min="13566" max="13566" width="10.28125" style="8" customWidth="1"/>
    <col min="13567" max="13567" width="8.8515625" style="8" customWidth="1"/>
    <col min="13568" max="13569" width="4.7109375" style="8" customWidth="1"/>
    <col min="13570" max="13570" width="10.8515625" style="8" customWidth="1"/>
    <col min="13571" max="13571" width="9.00390625" style="8" customWidth="1"/>
    <col min="13572" max="13572" width="12.421875" style="8" customWidth="1"/>
    <col min="13573" max="13573" width="12.8515625" style="8" customWidth="1"/>
    <col min="13574" max="13574" width="12.7109375" style="8" customWidth="1"/>
    <col min="13575" max="13575" width="7.28125" style="8" customWidth="1"/>
    <col min="13576" max="13576" width="12.7109375" style="8" customWidth="1"/>
    <col min="13577" max="13577" width="12.8515625" style="8" customWidth="1"/>
    <col min="13578" max="13578" width="7.57421875" style="8" customWidth="1"/>
    <col min="13579" max="13579" width="13.421875" style="8" customWidth="1"/>
    <col min="13580" max="13580" width="13.28125" style="8" customWidth="1"/>
    <col min="13581" max="13581" width="4.7109375" style="8" customWidth="1"/>
    <col min="13582" max="13583" width="11.8515625" style="8" customWidth="1"/>
    <col min="13584" max="13584" width="3.57421875" style="8" customWidth="1"/>
    <col min="13585" max="13586" width="11.8515625" style="8" customWidth="1"/>
    <col min="13587" max="13587" width="3.57421875" style="8" customWidth="1"/>
    <col min="13588" max="13589" width="11.8515625" style="8" customWidth="1"/>
    <col min="13590" max="13590" width="3.57421875" style="8" customWidth="1"/>
    <col min="13591" max="13592" width="11.8515625" style="8" customWidth="1"/>
    <col min="13593" max="13593" width="3.57421875" style="8" customWidth="1"/>
    <col min="13594" max="13595" width="11.8515625" style="8" customWidth="1"/>
    <col min="13596" max="13596" width="3.57421875" style="8" customWidth="1"/>
    <col min="13597" max="13598" width="11.8515625" style="8" customWidth="1"/>
    <col min="13599" max="13599" width="3.57421875" style="8" customWidth="1"/>
    <col min="13600" max="13601" width="11.8515625" style="8" customWidth="1"/>
    <col min="13602" max="13602" width="3.57421875" style="8" customWidth="1"/>
    <col min="13603" max="13604" width="11.8515625" style="8" customWidth="1"/>
    <col min="13605" max="13605" width="3.57421875" style="8" customWidth="1"/>
    <col min="13606" max="13607" width="11.8515625" style="8" customWidth="1"/>
    <col min="13608" max="13608" width="3.57421875" style="8" customWidth="1"/>
    <col min="13609" max="13610" width="11.8515625" style="8" customWidth="1"/>
    <col min="13611" max="13611" width="3.57421875" style="8" customWidth="1"/>
    <col min="13612" max="13613" width="11.8515625" style="8" customWidth="1"/>
    <col min="13614" max="13614" width="3.57421875" style="8" customWidth="1"/>
    <col min="13615" max="13616" width="11.8515625" style="8" customWidth="1"/>
    <col min="13617" max="13617" width="3.57421875" style="8" customWidth="1"/>
    <col min="13618" max="13619" width="11.8515625" style="8" customWidth="1"/>
    <col min="13620" max="13620" width="3.57421875" style="8" customWidth="1"/>
    <col min="13621" max="13622" width="11.8515625" style="8" customWidth="1"/>
    <col min="13623" max="13623" width="3.57421875" style="8" customWidth="1"/>
    <col min="13624" max="13625" width="11.8515625" style="8" customWidth="1"/>
    <col min="13626" max="13626" width="3.57421875" style="8" customWidth="1"/>
    <col min="13627" max="13820" width="9.140625" style="8" customWidth="1"/>
    <col min="13821" max="13821" width="4.7109375" style="8" customWidth="1"/>
    <col min="13822" max="13822" width="10.28125" style="8" customWidth="1"/>
    <col min="13823" max="13823" width="8.8515625" style="8" customWidth="1"/>
    <col min="13824" max="13825" width="4.7109375" style="8" customWidth="1"/>
    <col min="13826" max="13826" width="10.8515625" style="8" customWidth="1"/>
    <col min="13827" max="13827" width="9.00390625" style="8" customWidth="1"/>
    <col min="13828" max="13828" width="12.421875" style="8" customWidth="1"/>
    <col min="13829" max="13829" width="12.8515625" style="8" customWidth="1"/>
    <col min="13830" max="13830" width="12.7109375" style="8" customWidth="1"/>
    <col min="13831" max="13831" width="7.28125" style="8" customWidth="1"/>
    <col min="13832" max="13832" width="12.7109375" style="8" customWidth="1"/>
    <col min="13833" max="13833" width="12.8515625" style="8" customWidth="1"/>
    <col min="13834" max="13834" width="7.57421875" style="8" customWidth="1"/>
    <col min="13835" max="13835" width="13.421875" style="8" customWidth="1"/>
    <col min="13836" max="13836" width="13.28125" style="8" customWidth="1"/>
    <col min="13837" max="13837" width="4.7109375" style="8" customWidth="1"/>
    <col min="13838" max="13839" width="11.8515625" style="8" customWidth="1"/>
    <col min="13840" max="13840" width="3.57421875" style="8" customWidth="1"/>
    <col min="13841" max="13842" width="11.8515625" style="8" customWidth="1"/>
    <col min="13843" max="13843" width="3.57421875" style="8" customWidth="1"/>
    <col min="13844" max="13845" width="11.8515625" style="8" customWidth="1"/>
    <col min="13846" max="13846" width="3.57421875" style="8" customWidth="1"/>
    <col min="13847" max="13848" width="11.8515625" style="8" customWidth="1"/>
    <col min="13849" max="13849" width="3.57421875" style="8" customWidth="1"/>
    <col min="13850" max="13851" width="11.8515625" style="8" customWidth="1"/>
    <col min="13852" max="13852" width="3.57421875" style="8" customWidth="1"/>
    <col min="13853" max="13854" width="11.8515625" style="8" customWidth="1"/>
    <col min="13855" max="13855" width="3.57421875" style="8" customWidth="1"/>
    <col min="13856" max="13857" width="11.8515625" style="8" customWidth="1"/>
    <col min="13858" max="13858" width="3.57421875" style="8" customWidth="1"/>
    <col min="13859" max="13860" width="11.8515625" style="8" customWidth="1"/>
    <col min="13861" max="13861" width="3.57421875" style="8" customWidth="1"/>
    <col min="13862" max="13863" width="11.8515625" style="8" customWidth="1"/>
    <col min="13864" max="13864" width="3.57421875" style="8" customWidth="1"/>
    <col min="13865" max="13866" width="11.8515625" style="8" customWidth="1"/>
    <col min="13867" max="13867" width="3.57421875" style="8" customWidth="1"/>
    <col min="13868" max="13869" width="11.8515625" style="8" customWidth="1"/>
    <col min="13870" max="13870" width="3.57421875" style="8" customWidth="1"/>
    <col min="13871" max="13872" width="11.8515625" style="8" customWidth="1"/>
    <col min="13873" max="13873" width="3.57421875" style="8" customWidth="1"/>
    <col min="13874" max="13875" width="11.8515625" style="8" customWidth="1"/>
    <col min="13876" max="13876" width="3.57421875" style="8" customWidth="1"/>
    <col min="13877" max="13878" width="11.8515625" style="8" customWidth="1"/>
    <col min="13879" max="13879" width="3.57421875" style="8" customWidth="1"/>
    <col min="13880" max="13881" width="11.8515625" style="8" customWidth="1"/>
    <col min="13882" max="13882" width="3.57421875" style="8" customWidth="1"/>
    <col min="13883" max="14076" width="9.140625" style="8" customWidth="1"/>
    <col min="14077" max="14077" width="4.7109375" style="8" customWidth="1"/>
    <col min="14078" max="14078" width="10.28125" style="8" customWidth="1"/>
    <col min="14079" max="14079" width="8.8515625" style="8" customWidth="1"/>
    <col min="14080" max="14081" width="4.7109375" style="8" customWidth="1"/>
    <col min="14082" max="14082" width="10.8515625" style="8" customWidth="1"/>
    <col min="14083" max="14083" width="9.00390625" style="8" customWidth="1"/>
    <col min="14084" max="14084" width="12.421875" style="8" customWidth="1"/>
    <col min="14085" max="14085" width="12.8515625" style="8" customWidth="1"/>
    <col min="14086" max="14086" width="12.7109375" style="8" customWidth="1"/>
    <col min="14087" max="14087" width="7.28125" style="8" customWidth="1"/>
    <col min="14088" max="14088" width="12.7109375" style="8" customWidth="1"/>
    <col min="14089" max="14089" width="12.8515625" style="8" customWidth="1"/>
    <col min="14090" max="14090" width="7.57421875" style="8" customWidth="1"/>
    <col min="14091" max="14091" width="13.421875" style="8" customWidth="1"/>
    <col min="14092" max="14092" width="13.28125" style="8" customWidth="1"/>
    <col min="14093" max="14093" width="4.7109375" style="8" customWidth="1"/>
    <col min="14094" max="14095" width="11.8515625" style="8" customWidth="1"/>
    <col min="14096" max="14096" width="3.57421875" style="8" customWidth="1"/>
    <col min="14097" max="14098" width="11.8515625" style="8" customWidth="1"/>
    <col min="14099" max="14099" width="3.57421875" style="8" customWidth="1"/>
    <col min="14100" max="14101" width="11.8515625" style="8" customWidth="1"/>
    <col min="14102" max="14102" width="3.57421875" style="8" customWidth="1"/>
    <col min="14103" max="14104" width="11.8515625" style="8" customWidth="1"/>
    <col min="14105" max="14105" width="3.57421875" style="8" customWidth="1"/>
    <col min="14106" max="14107" width="11.8515625" style="8" customWidth="1"/>
    <col min="14108" max="14108" width="3.57421875" style="8" customWidth="1"/>
    <col min="14109" max="14110" width="11.8515625" style="8" customWidth="1"/>
    <col min="14111" max="14111" width="3.57421875" style="8" customWidth="1"/>
    <col min="14112" max="14113" width="11.8515625" style="8" customWidth="1"/>
    <col min="14114" max="14114" width="3.57421875" style="8" customWidth="1"/>
    <col min="14115" max="14116" width="11.8515625" style="8" customWidth="1"/>
    <col min="14117" max="14117" width="3.57421875" style="8" customWidth="1"/>
    <col min="14118" max="14119" width="11.8515625" style="8" customWidth="1"/>
    <col min="14120" max="14120" width="3.57421875" style="8" customWidth="1"/>
    <col min="14121" max="14122" width="11.8515625" style="8" customWidth="1"/>
    <col min="14123" max="14123" width="3.57421875" style="8" customWidth="1"/>
    <col min="14124" max="14125" width="11.8515625" style="8" customWidth="1"/>
    <col min="14126" max="14126" width="3.57421875" style="8" customWidth="1"/>
    <col min="14127" max="14128" width="11.8515625" style="8" customWidth="1"/>
    <col min="14129" max="14129" width="3.57421875" style="8" customWidth="1"/>
    <col min="14130" max="14131" width="11.8515625" style="8" customWidth="1"/>
    <col min="14132" max="14132" width="3.57421875" style="8" customWidth="1"/>
    <col min="14133" max="14134" width="11.8515625" style="8" customWidth="1"/>
    <col min="14135" max="14135" width="3.57421875" style="8" customWidth="1"/>
    <col min="14136" max="14137" width="11.8515625" style="8" customWidth="1"/>
    <col min="14138" max="14138" width="3.57421875" style="8" customWidth="1"/>
    <col min="14139" max="14332" width="9.140625" style="8" customWidth="1"/>
    <col min="14333" max="14333" width="4.7109375" style="8" customWidth="1"/>
    <col min="14334" max="14334" width="10.28125" style="8" customWidth="1"/>
    <col min="14335" max="14335" width="8.8515625" style="8" customWidth="1"/>
    <col min="14336" max="14337" width="4.7109375" style="8" customWidth="1"/>
    <col min="14338" max="14338" width="10.8515625" style="8" customWidth="1"/>
    <col min="14339" max="14339" width="9.00390625" style="8" customWidth="1"/>
    <col min="14340" max="14340" width="12.421875" style="8" customWidth="1"/>
    <col min="14341" max="14341" width="12.8515625" style="8" customWidth="1"/>
    <col min="14342" max="14342" width="12.7109375" style="8" customWidth="1"/>
    <col min="14343" max="14343" width="7.28125" style="8" customWidth="1"/>
    <col min="14344" max="14344" width="12.7109375" style="8" customWidth="1"/>
    <col min="14345" max="14345" width="12.8515625" style="8" customWidth="1"/>
    <col min="14346" max="14346" width="7.57421875" style="8" customWidth="1"/>
    <col min="14347" max="14347" width="13.421875" style="8" customWidth="1"/>
    <col min="14348" max="14348" width="13.28125" style="8" customWidth="1"/>
    <col min="14349" max="14349" width="4.7109375" style="8" customWidth="1"/>
    <col min="14350" max="14351" width="11.8515625" style="8" customWidth="1"/>
    <col min="14352" max="14352" width="3.57421875" style="8" customWidth="1"/>
    <col min="14353" max="14354" width="11.8515625" style="8" customWidth="1"/>
    <col min="14355" max="14355" width="3.57421875" style="8" customWidth="1"/>
    <col min="14356" max="14357" width="11.8515625" style="8" customWidth="1"/>
    <col min="14358" max="14358" width="3.57421875" style="8" customWidth="1"/>
    <col min="14359" max="14360" width="11.8515625" style="8" customWidth="1"/>
    <col min="14361" max="14361" width="3.57421875" style="8" customWidth="1"/>
    <col min="14362" max="14363" width="11.8515625" style="8" customWidth="1"/>
    <col min="14364" max="14364" width="3.57421875" style="8" customWidth="1"/>
    <col min="14365" max="14366" width="11.8515625" style="8" customWidth="1"/>
    <col min="14367" max="14367" width="3.57421875" style="8" customWidth="1"/>
    <col min="14368" max="14369" width="11.8515625" style="8" customWidth="1"/>
    <col min="14370" max="14370" width="3.57421875" style="8" customWidth="1"/>
    <col min="14371" max="14372" width="11.8515625" style="8" customWidth="1"/>
    <col min="14373" max="14373" width="3.57421875" style="8" customWidth="1"/>
    <col min="14374" max="14375" width="11.8515625" style="8" customWidth="1"/>
    <col min="14376" max="14376" width="3.57421875" style="8" customWidth="1"/>
    <col min="14377" max="14378" width="11.8515625" style="8" customWidth="1"/>
    <col min="14379" max="14379" width="3.57421875" style="8" customWidth="1"/>
    <col min="14380" max="14381" width="11.8515625" style="8" customWidth="1"/>
    <col min="14382" max="14382" width="3.57421875" style="8" customWidth="1"/>
    <col min="14383" max="14384" width="11.8515625" style="8" customWidth="1"/>
    <col min="14385" max="14385" width="3.57421875" style="8" customWidth="1"/>
    <col min="14386" max="14387" width="11.8515625" style="8" customWidth="1"/>
    <col min="14388" max="14388" width="3.57421875" style="8" customWidth="1"/>
    <col min="14389" max="14390" width="11.8515625" style="8" customWidth="1"/>
    <col min="14391" max="14391" width="3.57421875" style="8" customWidth="1"/>
    <col min="14392" max="14393" width="11.8515625" style="8" customWidth="1"/>
    <col min="14394" max="14394" width="3.57421875" style="8" customWidth="1"/>
    <col min="14395" max="14588" width="9.140625" style="8" customWidth="1"/>
    <col min="14589" max="14589" width="4.7109375" style="8" customWidth="1"/>
    <col min="14590" max="14590" width="10.28125" style="8" customWidth="1"/>
    <col min="14591" max="14591" width="8.8515625" style="8" customWidth="1"/>
    <col min="14592" max="14593" width="4.7109375" style="8" customWidth="1"/>
    <col min="14594" max="14594" width="10.8515625" style="8" customWidth="1"/>
    <col min="14595" max="14595" width="9.00390625" style="8" customWidth="1"/>
    <col min="14596" max="14596" width="12.421875" style="8" customWidth="1"/>
    <col min="14597" max="14597" width="12.8515625" style="8" customWidth="1"/>
    <col min="14598" max="14598" width="12.7109375" style="8" customWidth="1"/>
    <col min="14599" max="14599" width="7.28125" style="8" customWidth="1"/>
    <col min="14600" max="14600" width="12.7109375" style="8" customWidth="1"/>
    <col min="14601" max="14601" width="12.8515625" style="8" customWidth="1"/>
    <col min="14602" max="14602" width="7.57421875" style="8" customWidth="1"/>
    <col min="14603" max="14603" width="13.421875" style="8" customWidth="1"/>
    <col min="14604" max="14604" width="13.28125" style="8" customWidth="1"/>
    <col min="14605" max="14605" width="4.7109375" style="8" customWidth="1"/>
    <col min="14606" max="14607" width="11.8515625" style="8" customWidth="1"/>
    <col min="14608" max="14608" width="3.57421875" style="8" customWidth="1"/>
    <col min="14609" max="14610" width="11.8515625" style="8" customWidth="1"/>
    <col min="14611" max="14611" width="3.57421875" style="8" customWidth="1"/>
    <col min="14612" max="14613" width="11.8515625" style="8" customWidth="1"/>
    <col min="14614" max="14614" width="3.57421875" style="8" customWidth="1"/>
    <col min="14615" max="14616" width="11.8515625" style="8" customWidth="1"/>
    <col min="14617" max="14617" width="3.57421875" style="8" customWidth="1"/>
    <col min="14618" max="14619" width="11.8515625" style="8" customWidth="1"/>
    <col min="14620" max="14620" width="3.57421875" style="8" customWidth="1"/>
    <col min="14621" max="14622" width="11.8515625" style="8" customWidth="1"/>
    <col min="14623" max="14623" width="3.57421875" style="8" customWidth="1"/>
    <col min="14624" max="14625" width="11.8515625" style="8" customWidth="1"/>
    <col min="14626" max="14626" width="3.57421875" style="8" customWidth="1"/>
    <col min="14627" max="14628" width="11.8515625" style="8" customWidth="1"/>
    <col min="14629" max="14629" width="3.57421875" style="8" customWidth="1"/>
    <col min="14630" max="14631" width="11.8515625" style="8" customWidth="1"/>
    <col min="14632" max="14632" width="3.57421875" style="8" customWidth="1"/>
    <col min="14633" max="14634" width="11.8515625" style="8" customWidth="1"/>
    <col min="14635" max="14635" width="3.57421875" style="8" customWidth="1"/>
    <col min="14636" max="14637" width="11.8515625" style="8" customWidth="1"/>
    <col min="14638" max="14638" width="3.57421875" style="8" customWidth="1"/>
    <col min="14639" max="14640" width="11.8515625" style="8" customWidth="1"/>
    <col min="14641" max="14641" width="3.57421875" style="8" customWidth="1"/>
    <col min="14642" max="14643" width="11.8515625" style="8" customWidth="1"/>
    <col min="14644" max="14644" width="3.57421875" style="8" customWidth="1"/>
    <col min="14645" max="14646" width="11.8515625" style="8" customWidth="1"/>
    <col min="14647" max="14647" width="3.57421875" style="8" customWidth="1"/>
    <col min="14648" max="14649" width="11.8515625" style="8" customWidth="1"/>
    <col min="14650" max="14650" width="3.57421875" style="8" customWidth="1"/>
    <col min="14651" max="14844" width="9.140625" style="8" customWidth="1"/>
    <col min="14845" max="14845" width="4.7109375" style="8" customWidth="1"/>
    <col min="14846" max="14846" width="10.28125" style="8" customWidth="1"/>
    <col min="14847" max="14847" width="8.8515625" style="8" customWidth="1"/>
    <col min="14848" max="14849" width="4.7109375" style="8" customWidth="1"/>
    <col min="14850" max="14850" width="10.8515625" style="8" customWidth="1"/>
    <col min="14851" max="14851" width="9.00390625" style="8" customWidth="1"/>
    <col min="14852" max="14852" width="12.421875" style="8" customWidth="1"/>
    <col min="14853" max="14853" width="12.8515625" style="8" customWidth="1"/>
    <col min="14854" max="14854" width="12.7109375" style="8" customWidth="1"/>
    <col min="14855" max="14855" width="7.28125" style="8" customWidth="1"/>
    <col min="14856" max="14856" width="12.7109375" style="8" customWidth="1"/>
    <col min="14857" max="14857" width="12.8515625" style="8" customWidth="1"/>
    <col min="14858" max="14858" width="7.57421875" style="8" customWidth="1"/>
    <col min="14859" max="14859" width="13.421875" style="8" customWidth="1"/>
    <col min="14860" max="14860" width="13.28125" style="8" customWidth="1"/>
    <col min="14861" max="14861" width="4.7109375" style="8" customWidth="1"/>
    <col min="14862" max="14863" width="11.8515625" style="8" customWidth="1"/>
    <col min="14864" max="14864" width="3.57421875" style="8" customWidth="1"/>
    <col min="14865" max="14866" width="11.8515625" style="8" customWidth="1"/>
    <col min="14867" max="14867" width="3.57421875" style="8" customWidth="1"/>
    <col min="14868" max="14869" width="11.8515625" style="8" customWidth="1"/>
    <col min="14870" max="14870" width="3.57421875" style="8" customWidth="1"/>
    <col min="14871" max="14872" width="11.8515625" style="8" customWidth="1"/>
    <col min="14873" max="14873" width="3.57421875" style="8" customWidth="1"/>
    <col min="14874" max="14875" width="11.8515625" style="8" customWidth="1"/>
    <col min="14876" max="14876" width="3.57421875" style="8" customWidth="1"/>
    <col min="14877" max="14878" width="11.8515625" style="8" customWidth="1"/>
    <col min="14879" max="14879" width="3.57421875" style="8" customWidth="1"/>
    <col min="14880" max="14881" width="11.8515625" style="8" customWidth="1"/>
    <col min="14882" max="14882" width="3.57421875" style="8" customWidth="1"/>
    <col min="14883" max="14884" width="11.8515625" style="8" customWidth="1"/>
    <col min="14885" max="14885" width="3.57421875" style="8" customWidth="1"/>
    <col min="14886" max="14887" width="11.8515625" style="8" customWidth="1"/>
    <col min="14888" max="14888" width="3.57421875" style="8" customWidth="1"/>
    <col min="14889" max="14890" width="11.8515625" style="8" customWidth="1"/>
    <col min="14891" max="14891" width="3.57421875" style="8" customWidth="1"/>
    <col min="14892" max="14893" width="11.8515625" style="8" customWidth="1"/>
    <col min="14894" max="14894" width="3.57421875" style="8" customWidth="1"/>
    <col min="14895" max="14896" width="11.8515625" style="8" customWidth="1"/>
    <col min="14897" max="14897" width="3.57421875" style="8" customWidth="1"/>
    <col min="14898" max="14899" width="11.8515625" style="8" customWidth="1"/>
    <col min="14900" max="14900" width="3.57421875" style="8" customWidth="1"/>
    <col min="14901" max="14902" width="11.8515625" style="8" customWidth="1"/>
    <col min="14903" max="14903" width="3.57421875" style="8" customWidth="1"/>
    <col min="14904" max="14905" width="11.8515625" style="8" customWidth="1"/>
    <col min="14906" max="14906" width="3.57421875" style="8" customWidth="1"/>
    <col min="14907" max="15100" width="9.140625" style="8" customWidth="1"/>
    <col min="15101" max="15101" width="4.7109375" style="8" customWidth="1"/>
    <col min="15102" max="15102" width="10.28125" style="8" customWidth="1"/>
    <col min="15103" max="15103" width="8.8515625" style="8" customWidth="1"/>
    <col min="15104" max="15105" width="4.7109375" style="8" customWidth="1"/>
    <col min="15106" max="15106" width="10.8515625" style="8" customWidth="1"/>
    <col min="15107" max="15107" width="9.00390625" style="8" customWidth="1"/>
    <col min="15108" max="15108" width="12.421875" style="8" customWidth="1"/>
    <col min="15109" max="15109" width="12.8515625" style="8" customWidth="1"/>
    <col min="15110" max="15110" width="12.7109375" style="8" customWidth="1"/>
    <col min="15111" max="15111" width="7.28125" style="8" customWidth="1"/>
    <col min="15112" max="15112" width="12.7109375" style="8" customWidth="1"/>
    <col min="15113" max="15113" width="12.8515625" style="8" customWidth="1"/>
    <col min="15114" max="15114" width="7.57421875" style="8" customWidth="1"/>
    <col min="15115" max="15115" width="13.421875" style="8" customWidth="1"/>
    <col min="15116" max="15116" width="13.28125" style="8" customWidth="1"/>
    <col min="15117" max="15117" width="4.7109375" style="8" customWidth="1"/>
    <col min="15118" max="15119" width="11.8515625" style="8" customWidth="1"/>
    <col min="15120" max="15120" width="3.57421875" style="8" customWidth="1"/>
    <col min="15121" max="15122" width="11.8515625" style="8" customWidth="1"/>
    <col min="15123" max="15123" width="3.57421875" style="8" customWidth="1"/>
    <col min="15124" max="15125" width="11.8515625" style="8" customWidth="1"/>
    <col min="15126" max="15126" width="3.57421875" style="8" customWidth="1"/>
    <col min="15127" max="15128" width="11.8515625" style="8" customWidth="1"/>
    <col min="15129" max="15129" width="3.57421875" style="8" customWidth="1"/>
    <col min="15130" max="15131" width="11.8515625" style="8" customWidth="1"/>
    <col min="15132" max="15132" width="3.57421875" style="8" customWidth="1"/>
    <col min="15133" max="15134" width="11.8515625" style="8" customWidth="1"/>
    <col min="15135" max="15135" width="3.57421875" style="8" customWidth="1"/>
    <col min="15136" max="15137" width="11.8515625" style="8" customWidth="1"/>
    <col min="15138" max="15138" width="3.57421875" style="8" customWidth="1"/>
    <col min="15139" max="15140" width="11.8515625" style="8" customWidth="1"/>
    <col min="15141" max="15141" width="3.57421875" style="8" customWidth="1"/>
    <col min="15142" max="15143" width="11.8515625" style="8" customWidth="1"/>
    <col min="15144" max="15144" width="3.57421875" style="8" customWidth="1"/>
    <col min="15145" max="15146" width="11.8515625" style="8" customWidth="1"/>
    <col min="15147" max="15147" width="3.57421875" style="8" customWidth="1"/>
    <col min="15148" max="15149" width="11.8515625" style="8" customWidth="1"/>
    <col min="15150" max="15150" width="3.57421875" style="8" customWidth="1"/>
    <col min="15151" max="15152" width="11.8515625" style="8" customWidth="1"/>
    <col min="15153" max="15153" width="3.57421875" style="8" customWidth="1"/>
    <col min="15154" max="15155" width="11.8515625" style="8" customWidth="1"/>
    <col min="15156" max="15156" width="3.57421875" style="8" customWidth="1"/>
    <col min="15157" max="15158" width="11.8515625" style="8" customWidth="1"/>
    <col min="15159" max="15159" width="3.57421875" style="8" customWidth="1"/>
    <col min="15160" max="15161" width="11.8515625" style="8" customWidth="1"/>
    <col min="15162" max="15162" width="3.57421875" style="8" customWidth="1"/>
    <col min="15163" max="15356" width="9.140625" style="8" customWidth="1"/>
    <col min="15357" max="15357" width="4.7109375" style="8" customWidth="1"/>
    <col min="15358" max="15358" width="10.28125" style="8" customWidth="1"/>
    <col min="15359" max="15359" width="8.8515625" style="8" customWidth="1"/>
    <col min="15360" max="15361" width="4.7109375" style="8" customWidth="1"/>
    <col min="15362" max="15362" width="10.8515625" style="8" customWidth="1"/>
    <col min="15363" max="15363" width="9.00390625" style="8" customWidth="1"/>
    <col min="15364" max="15364" width="12.421875" style="8" customWidth="1"/>
    <col min="15365" max="15365" width="12.8515625" style="8" customWidth="1"/>
    <col min="15366" max="15366" width="12.7109375" style="8" customWidth="1"/>
    <col min="15367" max="15367" width="7.28125" style="8" customWidth="1"/>
    <col min="15368" max="15368" width="12.7109375" style="8" customWidth="1"/>
    <col min="15369" max="15369" width="12.8515625" style="8" customWidth="1"/>
    <col min="15370" max="15370" width="7.57421875" style="8" customWidth="1"/>
    <col min="15371" max="15371" width="13.421875" style="8" customWidth="1"/>
    <col min="15372" max="15372" width="13.28125" style="8" customWidth="1"/>
    <col min="15373" max="15373" width="4.7109375" style="8" customWidth="1"/>
    <col min="15374" max="15375" width="11.8515625" style="8" customWidth="1"/>
    <col min="15376" max="15376" width="3.57421875" style="8" customWidth="1"/>
    <col min="15377" max="15378" width="11.8515625" style="8" customWidth="1"/>
    <col min="15379" max="15379" width="3.57421875" style="8" customWidth="1"/>
    <col min="15380" max="15381" width="11.8515625" style="8" customWidth="1"/>
    <col min="15382" max="15382" width="3.57421875" style="8" customWidth="1"/>
    <col min="15383" max="15384" width="11.8515625" style="8" customWidth="1"/>
    <col min="15385" max="15385" width="3.57421875" style="8" customWidth="1"/>
    <col min="15386" max="15387" width="11.8515625" style="8" customWidth="1"/>
    <col min="15388" max="15388" width="3.57421875" style="8" customWidth="1"/>
    <col min="15389" max="15390" width="11.8515625" style="8" customWidth="1"/>
    <col min="15391" max="15391" width="3.57421875" style="8" customWidth="1"/>
    <col min="15392" max="15393" width="11.8515625" style="8" customWidth="1"/>
    <col min="15394" max="15394" width="3.57421875" style="8" customWidth="1"/>
    <col min="15395" max="15396" width="11.8515625" style="8" customWidth="1"/>
    <col min="15397" max="15397" width="3.57421875" style="8" customWidth="1"/>
    <col min="15398" max="15399" width="11.8515625" style="8" customWidth="1"/>
    <col min="15400" max="15400" width="3.57421875" style="8" customWidth="1"/>
    <col min="15401" max="15402" width="11.8515625" style="8" customWidth="1"/>
    <col min="15403" max="15403" width="3.57421875" style="8" customWidth="1"/>
    <col min="15404" max="15405" width="11.8515625" style="8" customWidth="1"/>
    <col min="15406" max="15406" width="3.57421875" style="8" customWidth="1"/>
    <col min="15407" max="15408" width="11.8515625" style="8" customWidth="1"/>
    <col min="15409" max="15409" width="3.57421875" style="8" customWidth="1"/>
    <col min="15410" max="15411" width="11.8515625" style="8" customWidth="1"/>
    <col min="15412" max="15412" width="3.57421875" style="8" customWidth="1"/>
    <col min="15413" max="15414" width="11.8515625" style="8" customWidth="1"/>
    <col min="15415" max="15415" width="3.57421875" style="8" customWidth="1"/>
    <col min="15416" max="15417" width="11.8515625" style="8" customWidth="1"/>
    <col min="15418" max="15418" width="3.57421875" style="8" customWidth="1"/>
    <col min="15419" max="15612" width="9.140625" style="8" customWidth="1"/>
    <col min="15613" max="15613" width="4.7109375" style="8" customWidth="1"/>
    <col min="15614" max="15614" width="10.28125" style="8" customWidth="1"/>
    <col min="15615" max="15615" width="8.8515625" style="8" customWidth="1"/>
    <col min="15616" max="15617" width="4.7109375" style="8" customWidth="1"/>
    <col min="15618" max="15618" width="10.8515625" style="8" customWidth="1"/>
    <col min="15619" max="15619" width="9.00390625" style="8" customWidth="1"/>
    <col min="15620" max="15620" width="12.421875" style="8" customWidth="1"/>
    <col min="15621" max="15621" width="12.8515625" style="8" customWidth="1"/>
    <col min="15622" max="15622" width="12.7109375" style="8" customWidth="1"/>
    <col min="15623" max="15623" width="7.28125" style="8" customWidth="1"/>
    <col min="15624" max="15624" width="12.7109375" style="8" customWidth="1"/>
    <col min="15625" max="15625" width="12.8515625" style="8" customWidth="1"/>
    <col min="15626" max="15626" width="7.57421875" style="8" customWidth="1"/>
    <col min="15627" max="15627" width="13.421875" style="8" customWidth="1"/>
    <col min="15628" max="15628" width="13.28125" style="8" customWidth="1"/>
    <col min="15629" max="15629" width="4.7109375" style="8" customWidth="1"/>
    <col min="15630" max="15631" width="11.8515625" style="8" customWidth="1"/>
    <col min="15632" max="15632" width="3.57421875" style="8" customWidth="1"/>
    <col min="15633" max="15634" width="11.8515625" style="8" customWidth="1"/>
    <col min="15635" max="15635" width="3.57421875" style="8" customWidth="1"/>
    <col min="15636" max="15637" width="11.8515625" style="8" customWidth="1"/>
    <col min="15638" max="15638" width="3.57421875" style="8" customWidth="1"/>
    <col min="15639" max="15640" width="11.8515625" style="8" customWidth="1"/>
    <col min="15641" max="15641" width="3.57421875" style="8" customWidth="1"/>
    <col min="15642" max="15643" width="11.8515625" style="8" customWidth="1"/>
    <col min="15644" max="15644" width="3.57421875" style="8" customWidth="1"/>
    <col min="15645" max="15646" width="11.8515625" style="8" customWidth="1"/>
    <col min="15647" max="15647" width="3.57421875" style="8" customWidth="1"/>
    <col min="15648" max="15649" width="11.8515625" style="8" customWidth="1"/>
    <col min="15650" max="15650" width="3.57421875" style="8" customWidth="1"/>
    <col min="15651" max="15652" width="11.8515625" style="8" customWidth="1"/>
    <col min="15653" max="15653" width="3.57421875" style="8" customWidth="1"/>
    <col min="15654" max="15655" width="11.8515625" style="8" customWidth="1"/>
    <col min="15656" max="15656" width="3.57421875" style="8" customWidth="1"/>
    <col min="15657" max="15658" width="11.8515625" style="8" customWidth="1"/>
    <col min="15659" max="15659" width="3.57421875" style="8" customWidth="1"/>
    <col min="15660" max="15661" width="11.8515625" style="8" customWidth="1"/>
    <col min="15662" max="15662" width="3.57421875" style="8" customWidth="1"/>
    <col min="15663" max="15664" width="11.8515625" style="8" customWidth="1"/>
    <col min="15665" max="15665" width="3.57421875" style="8" customWidth="1"/>
    <col min="15666" max="15667" width="11.8515625" style="8" customWidth="1"/>
    <col min="15668" max="15668" width="3.57421875" style="8" customWidth="1"/>
    <col min="15669" max="15670" width="11.8515625" style="8" customWidth="1"/>
    <col min="15671" max="15671" width="3.57421875" style="8" customWidth="1"/>
    <col min="15672" max="15673" width="11.8515625" style="8" customWidth="1"/>
    <col min="15674" max="15674" width="3.57421875" style="8" customWidth="1"/>
    <col min="15675" max="15868" width="9.140625" style="8" customWidth="1"/>
    <col min="15869" max="15869" width="4.7109375" style="8" customWidth="1"/>
    <col min="15870" max="15870" width="10.28125" style="8" customWidth="1"/>
    <col min="15871" max="15871" width="8.8515625" style="8" customWidth="1"/>
    <col min="15872" max="15873" width="4.7109375" style="8" customWidth="1"/>
    <col min="15874" max="15874" width="10.8515625" style="8" customWidth="1"/>
    <col min="15875" max="15875" width="9.00390625" style="8" customWidth="1"/>
    <col min="15876" max="15876" width="12.421875" style="8" customWidth="1"/>
    <col min="15877" max="15877" width="12.8515625" style="8" customWidth="1"/>
    <col min="15878" max="15878" width="12.7109375" style="8" customWidth="1"/>
    <col min="15879" max="15879" width="7.28125" style="8" customWidth="1"/>
    <col min="15880" max="15880" width="12.7109375" style="8" customWidth="1"/>
    <col min="15881" max="15881" width="12.8515625" style="8" customWidth="1"/>
    <col min="15882" max="15882" width="7.57421875" style="8" customWidth="1"/>
    <col min="15883" max="15883" width="13.421875" style="8" customWidth="1"/>
    <col min="15884" max="15884" width="13.28125" style="8" customWidth="1"/>
    <col min="15885" max="15885" width="4.7109375" style="8" customWidth="1"/>
    <col min="15886" max="15887" width="11.8515625" style="8" customWidth="1"/>
    <col min="15888" max="15888" width="3.57421875" style="8" customWidth="1"/>
    <col min="15889" max="15890" width="11.8515625" style="8" customWidth="1"/>
    <col min="15891" max="15891" width="3.57421875" style="8" customWidth="1"/>
    <col min="15892" max="15893" width="11.8515625" style="8" customWidth="1"/>
    <col min="15894" max="15894" width="3.57421875" style="8" customWidth="1"/>
    <col min="15895" max="15896" width="11.8515625" style="8" customWidth="1"/>
    <col min="15897" max="15897" width="3.57421875" style="8" customWidth="1"/>
    <col min="15898" max="15899" width="11.8515625" style="8" customWidth="1"/>
    <col min="15900" max="15900" width="3.57421875" style="8" customWidth="1"/>
    <col min="15901" max="15902" width="11.8515625" style="8" customWidth="1"/>
    <col min="15903" max="15903" width="3.57421875" style="8" customWidth="1"/>
    <col min="15904" max="15905" width="11.8515625" style="8" customWidth="1"/>
    <col min="15906" max="15906" width="3.57421875" style="8" customWidth="1"/>
    <col min="15907" max="15908" width="11.8515625" style="8" customWidth="1"/>
    <col min="15909" max="15909" width="3.57421875" style="8" customWidth="1"/>
    <col min="15910" max="15911" width="11.8515625" style="8" customWidth="1"/>
    <col min="15912" max="15912" width="3.57421875" style="8" customWidth="1"/>
    <col min="15913" max="15914" width="11.8515625" style="8" customWidth="1"/>
    <col min="15915" max="15915" width="3.57421875" style="8" customWidth="1"/>
    <col min="15916" max="15917" width="11.8515625" style="8" customWidth="1"/>
    <col min="15918" max="15918" width="3.57421875" style="8" customWidth="1"/>
    <col min="15919" max="15920" width="11.8515625" style="8" customWidth="1"/>
    <col min="15921" max="15921" width="3.57421875" style="8" customWidth="1"/>
    <col min="15922" max="15923" width="11.8515625" style="8" customWidth="1"/>
    <col min="15924" max="15924" width="3.57421875" style="8" customWidth="1"/>
    <col min="15925" max="15926" width="11.8515625" style="8" customWidth="1"/>
    <col min="15927" max="15927" width="3.57421875" style="8" customWidth="1"/>
    <col min="15928" max="15929" width="11.8515625" style="8" customWidth="1"/>
    <col min="15930" max="15930" width="3.57421875" style="8" customWidth="1"/>
    <col min="15931" max="16124" width="9.140625" style="8" customWidth="1"/>
    <col min="16125" max="16125" width="4.7109375" style="8" customWidth="1"/>
    <col min="16126" max="16126" width="10.28125" style="8" customWidth="1"/>
    <col min="16127" max="16127" width="8.8515625" style="8" customWidth="1"/>
    <col min="16128" max="16129" width="4.7109375" style="8" customWidth="1"/>
    <col min="16130" max="16130" width="10.8515625" style="8" customWidth="1"/>
    <col min="16131" max="16131" width="9.00390625" style="8" customWidth="1"/>
    <col min="16132" max="16132" width="12.421875" style="8" customWidth="1"/>
    <col min="16133" max="16133" width="12.8515625" style="8" customWidth="1"/>
    <col min="16134" max="16134" width="12.7109375" style="8" customWidth="1"/>
    <col min="16135" max="16135" width="7.28125" style="8" customWidth="1"/>
    <col min="16136" max="16136" width="12.7109375" style="8" customWidth="1"/>
    <col min="16137" max="16137" width="12.8515625" style="8" customWidth="1"/>
    <col min="16138" max="16138" width="7.57421875" style="8" customWidth="1"/>
    <col min="16139" max="16139" width="13.421875" style="8" customWidth="1"/>
    <col min="16140" max="16140" width="13.28125" style="8" customWidth="1"/>
    <col min="16141" max="16141" width="4.7109375" style="8" customWidth="1"/>
    <col min="16142" max="16143" width="11.8515625" style="8" customWidth="1"/>
    <col min="16144" max="16144" width="3.57421875" style="8" customWidth="1"/>
    <col min="16145" max="16146" width="11.8515625" style="8" customWidth="1"/>
    <col min="16147" max="16147" width="3.57421875" style="8" customWidth="1"/>
    <col min="16148" max="16149" width="11.8515625" style="8" customWidth="1"/>
    <col min="16150" max="16150" width="3.57421875" style="8" customWidth="1"/>
    <col min="16151" max="16152" width="11.8515625" style="8" customWidth="1"/>
    <col min="16153" max="16153" width="3.57421875" style="8" customWidth="1"/>
    <col min="16154" max="16155" width="11.8515625" style="8" customWidth="1"/>
    <col min="16156" max="16156" width="3.57421875" style="8" customWidth="1"/>
    <col min="16157" max="16158" width="11.8515625" style="8" customWidth="1"/>
    <col min="16159" max="16159" width="3.57421875" style="8" customWidth="1"/>
    <col min="16160" max="16161" width="11.8515625" style="8" customWidth="1"/>
    <col min="16162" max="16162" width="3.57421875" style="8" customWidth="1"/>
    <col min="16163" max="16164" width="11.8515625" style="8" customWidth="1"/>
    <col min="16165" max="16165" width="3.57421875" style="8" customWidth="1"/>
    <col min="16166" max="16167" width="11.8515625" style="8" customWidth="1"/>
    <col min="16168" max="16168" width="3.57421875" style="8" customWidth="1"/>
    <col min="16169" max="16170" width="11.8515625" style="8" customWidth="1"/>
    <col min="16171" max="16171" width="3.57421875" style="8" customWidth="1"/>
    <col min="16172" max="16173" width="11.8515625" style="8" customWidth="1"/>
    <col min="16174" max="16174" width="3.57421875" style="8" customWidth="1"/>
    <col min="16175" max="16176" width="11.8515625" style="8" customWidth="1"/>
    <col min="16177" max="16177" width="3.57421875" style="8" customWidth="1"/>
    <col min="16178" max="16179" width="11.8515625" style="8" customWidth="1"/>
    <col min="16180" max="16180" width="3.57421875" style="8" customWidth="1"/>
    <col min="16181" max="16182" width="11.8515625" style="8" customWidth="1"/>
    <col min="16183" max="16183" width="3.57421875" style="8" customWidth="1"/>
    <col min="16184" max="16185" width="11.8515625" style="8" customWidth="1"/>
    <col min="16186" max="16186" width="3.57421875" style="8" customWidth="1"/>
    <col min="16187" max="16384" width="9.140625" style="8" customWidth="1"/>
  </cols>
  <sheetData>
    <row r="1" spans="1:60" s="1" customFormat="1" ht="12">
      <c r="A1" s="9"/>
      <c r="B1" s="10"/>
      <c r="C1" s="10"/>
      <c r="D1" s="10"/>
      <c r="E1" s="10"/>
      <c r="F1" s="10"/>
      <c r="H1" s="11"/>
      <c r="I1" s="11"/>
      <c r="J1" s="9"/>
      <c r="K1" s="9"/>
      <c r="L1" s="9"/>
      <c r="M1" s="9"/>
      <c r="N1" s="9"/>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s="1" customFormat="1" ht="15" customHeight="1">
      <c r="A2" s="601" t="s">
        <v>110</v>
      </c>
      <c r="B2" s="601"/>
      <c r="C2" s="601"/>
      <c r="D2" s="601"/>
      <c r="E2" s="601"/>
      <c r="F2" s="601"/>
      <c r="G2" s="601"/>
      <c r="H2" s="601"/>
      <c r="I2" s="601"/>
      <c r="J2" s="601"/>
      <c r="K2" s="601"/>
      <c r="L2" s="601"/>
      <c r="M2" s="271"/>
      <c r="N2" s="271"/>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60" s="1" customFormat="1" ht="12" customHeight="1">
      <c r="A3" s="9"/>
      <c r="B3" s="9"/>
      <c r="C3" s="9"/>
      <c r="D3" s="9"/>
      <c r="E3" s="9"/>
      <c r="F3" s="9"/>
      <c r="G3" s="9"/>
      <c r="H3" s="9"/>
      <c r="I3" s="9"/>
      <c r="J3" s="9"/>
      <c r="K3" s="9"/>
      <c r="L3" s="9"/>
      <c r="M3" s="9"/>
      <c r="N3" s="9"/>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s="1" customFormat="1" ht="12" customHeight="1">
      <c r="A4" s="602" t="s">
        <v>111</v>
      </c>
      <c r="B4" s="603"/>
      <c r="C4" s="603"/>
      <c r="D4" s="603"/>
      <c r="E4" s="603"/>
      <c r="F4" s="603"/>
      <c r="G4" s="604"/>
      <c r="H4" s="12"/>
      <c r="I4" s="34"/>
      <c r="J4" s="34"/>
      <c r="K4" s="35"/>
      <c r="L4" s="272"/>
      <c r="M4" s="35"/>
      <c r="N4" s="272"/>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row>
    <row r="5" spans="1:60" s="1" customFormat="1" ht="12" customHeight="1">
      <c r="A5" s="605" t="s">
        <v>112</v>
      </c>
      <c r="B5" s="606"/>
      <c r="C5" s="606"/>
      <c r="D5" s="606"/>
      <c r="E5" s="606"/>
      <c r="F5" s="606"/>
      <c r="G5" s="607"/>
      <c r="H5" s="608"/>
      <c r="I5" s="609"/>
      <c r="J5" s="609"/>
      <c r="K5" s="610"/>
      <c r="L5" s="273"/>
      <c r="M5" s="274"/>
      <c r="N5" s="273"/>
      <c r="O5" s="7"/>
      <c r="P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row>
    <row r="6" spans="2:60" s="2" customFormat="1" ht="6.75">
      <c r="B6" s="13"/>
      <c r="C6" s="13"/>
      <c r="D6" s="13"/>
      <c r="E6" s="13"/>
      <c r="F6" s="13"/>
      <c r="G6" s="14"/>
      <c r="H6" s="13"/>
      <c r="I6" s="13"/>
      <c r="L6" s="36"/>
      <c r="N6" s="36"/>
      <c r="O6" s="3"/>
      <c r="P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60" s="1" customFormat="1" ht="12" customHeight="1">
      <c r="A7" s="602"/>
      <c r="B7" s="603"/>
      <c r="C7" s="603"/>
      <c r="D7" s="603"/>
      <c r="E7" s="603"/>
      <c r="F7" s="603"/>
      <c r="G7" s="604"/>
      <c r="H7" s="602" t="s">
        <v>113</v>
      </c>
      <c r="I7" s="603"/>
      <c r="J7" s="603"/>
      <c r="K7" s="603"/>
      <c r="L7" s="603"/>
      <c r="M7" s="270"/>
      <c r="N7" s="270"/>
      <c r="O7" s="7"/>
      <c r="P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s="1" customFormat="1" ht="42" customHeight="1">
      <c r="A8" s="595"/>
      <c r="B8" s="596"/>
      <c r="C8" s="596"/>
      <c r="D8" s="596"/>
      <c r="E8" s="596"/>
      <c r="F8" s="596"/>
      <c r="G8" s="597"/>
      <c r="H8" s="598" t="s">
        <v>415</v>
      </c>
      <c r="I8" s="599"/>
      <c r="J8" s="599"/>
      <c r="K8" s="599"/>
      <c r="L8" s="599"/>
      <c r="M8" s="275"/>
      <c r="N8" s="275"/>
      <c r="O8" s="7"/>
      <c r="P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2:60" s="2" customFormat="1" ht="6.75">
      <c r="B9" s="13"/>
      <c r="C9" s="13"/>
      <c r="D9" s="13"/>
      <c r="E9" s="13"/>
      <c r="F9" s="13"/>
      <c r="G9" s="14"/>
      <c r="H9" s="13"/>
      <c r="I9" s="13"/>
      <c r="O9" s="3"/>
      <c r="P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row>
    <row r="10" spans="1:14" s="3" customFormat="1" ht="6.75">
      <c r="A10" s="15"/>
      <c r="B10" s="2"/>
      <c r="C10" s="2"/>
      <c r="D10" s="2"/>
      <c r="E10" s="2"/>
      <c r="F10" s="2"/>
      <c r="G10" s="16"/>
      <c r="H10" s="16"/>
      <c r="I10" s="37"/>
      <c r="J10" s="38"/>
      <c r="K10" s="38"/>
      <c r="L10" s="38"/>
      <c r="M10" s="38"/>
      <c r="N10" s="38"/>
    </row>
    <row r="11" spans="1:14" s="4" customFormat="1" ht="12" customHeight="1">
      <c r="A11" s="588" t="s">
        <v>114</v>
      </c>
      <c r="B11" s="575" t="s">
        <v>115</v>
      </c>
      <c r="C11" s="576"/>
      <c r="D11" s="576"/>
      <c r="E11" s="576"/>
      <c r="F11" s="577"/>
      <c r="G11" s="600" t="s">
        <v>116</v>
      </c>
      <c r="H11" s="600" t="s">
        <v>117</v>
      </c>
      <c r="I11" s="39" t="s">
        <v>118</v>
      </c>
      <c r="J11" s="40"/>
      <c r="K11" s="39" t="s">
        <v>119</v>
      </c>
      <c r="L11" s="40"/>
      <c r="M11" s="39" t="s">
        <v>120</v>
      </c>
      <c r="N11" s="40"/>
    </row>
    <row r="12" spans="1:16" ht="12" customHeight="1">
      <c r="A12" s="588"/>
      <c r="B12" s="578"/>
      <c r="C12" s="576"/>
      <c r="D12" s="576"/>
      <c r="E12" s="576"/>
      <c r="F12" s="577"/>
      <c r="G12" s="600"/>
      <c r="H12" s="600"/>
      <c r="I12" s="586" t="s">
        <v>121</v>
      </c>
      <c r="J12" s="574" t="s">
        <v>122</v>
      </c>
      <c r="K12" s="586" t="s">
        <v>121</v>
      </c>
      <c r="L12" s="574" t="s">
        <v>122</v>
      </c>
      <c r="M12" s="586" t="s">
        <v>121</v>
      </c>
      <c r="N12" s="574" t="s">
        <v>122</v>
      </c>
      <c r="P12" s="56">
        <f>I18+K18</f>
        <v>7118.24</v>
      </c>
    </row>
    <row r="13" spans="1:16" ht="12">
      <c r="A13" s="588"/>
      <c r="B13" s="578"/>
      <c r="C13" s="576"/>
      <c r="D13" s="576"/>
      <c r="E13" s="576"/>
      <c r="F13" s="577"/>
      <c r="G13" s="600"/>
      <c r="H13" s="600"/>
      <c r="I13" s="586"/>
      <c r="J13" s="574"/>
      <c r="K13" s="586"/>
      <c r="L13" s="574"/>
      <c r="M13" s="586"/>
      <c r="N13" s="574"/>
      <c r="P13" s="56">
        <f>I20+K20+M20</f>
        <v>14153.01</v>
      </c>
    </row>
    <row r="14" spans="1:16" s="5" customFormat="1" ht="6.75" customHeight="1">
      <c r="A14" s="17"/>
      <c r="B14" s="2"/>
      <c r="C14" s="2"/>
      <c r="D14" s="2"/>
      <c r="E14" s="2"/>
      <c r="F14" s="2"/>
      <c r="G14" s="18"/>
      <c r="H14" s="19"/>
      <c r="I14" s="41"/>
      <c r="J14" s="42"/>
      <c r="K14" s="43"/>
      <c r="L14" s="44"/>
      <c r="M14" s="43"/>
      <c r="N14" s="44"/>
      <c r="P14" s="56">
        <f>M19</f>
        <v>18798.04</v>
      </c>
    </row>
    <row r="15" spans="1:17" ht="12.75">
      <c r="A15" s="20">
        <v>1</v>
      </c>
      <c r="B15" s="583" t="str">
        <f>RESUMO!B2</f>
        <v>INSTALAÇÃO DE OBRA</v>
      </c>
      <c r="C15" s="584"/>
      <c r="D15" s="584"/>
      <c r="E15" s="584"/>
      <c r="F15" s="585"/>
      <c r="G15" s="21">
        <f>H15/H27</f>
        <v>0.012</v>
      </c>
      <c r="H15" s="22">
        <f>RESUMO!D2</f>
        <v>2862.72</v>
      </c>
      <c r="I15" s="45">
        <f>J15*H15</f>
        <v>2862.72</v>
      </c>
      <c r="J15" s="46">
        <v>1</v>
      </c>
      <c r="K15" s="45"/>
      <c r="L15" s="46"/>
      <c r="M15" s="45"/>
      <c r="N15" s="46"/>
      <c r="O15" s="47"/>
      <c r="P15" s="57">
        <f>K21+M21</f>
        <v>56274.89</v>
      </c>
      <c r="Q15" s="56">
        <f>H21-P15</f>
        <v>24117.81</v>
      </c>
    </row>
    <row r="16" spans="1:17" ht="12.75">
      <c r="A16" s="20">
        <v>2</v>
      </c>
      <c r="B16" s="349" t="str">
        <f>RESUMO!B3</f>
        <v>DEMOLIÇÕES E RETIRADAS</v>
      </c>
      <c r="C16" s="307"/>
      <c r="D16" s="307"/>
      <c r="E16" s="307"/>
      <c r="F16" s="308"/>
      <c r="G16" s="21">
        <f>H16/H27</f>
        <v>0.053</v>
      </c>
      <c r="H16" s="22">
        <f>RESUMO!D3</f>
        <v>12684.42</v>
      </c>
      <c r="I16" s="45">
        <f>H16*J16</f>
        <v>12684.42</v>
      </c>
      <c r="J16" s="46">
        <v>1</v>
      </c>
      <c r="K16" s="45"/>
      <c r="L16" s="46"/>
      <c r="M16" s="45"/>
      <c r="N16" s="46"/>
      <c r="O16" s="47"/>
      <c r="P16" s="57"/>
      <c r="Q16" s="56"/>
    </row>
    <row r="17" spans="1:17" ht="12.75">
      <c r="A17" s="20">
        <v>3</v>
      </c>
      <c r="B17" s="349" t="str">
        <f>RESUMO!B4</f>
        <v>CARGA,TRANSPORTE E DESCARGA DE MATERIAL</v>
      </c>
      <c r="C17" s="307"/>
      <c r="D17" s="307"/>
      <c r="E17" s="307"/>
      <c r="F17" s="308"/>
      <c r="G17" s="21">
        <f>H17/H27</f>
        <v>0.0022</v>
      </c>
      <c r="H17" s="22">
        <f>RESUMO!D4</f>
        <v>527.02</v>
      </c>
      <c r="I17" s="45">
        <f>H17*J17</f>
        <v>527.02</v>
      </c>
      <c r="J17" s="46">
        <v>1</v>
      </c>
      <c r="K17" s="45"/>
      <c r="L17" s="46"/>
      <c r="M17" s="45"/>
      <c r="N17" s="46"/>
      <c r="O17" s="47"/>
      <c r="P17" s="57"/>
      <c r="Q17" s="56"/>
    </row>
    <row r="18" spans="1:16" ht="12.75">
      <c r="A18" s="20">
        <v>4</v>
      </c>
      <c r="B18" s="583" t="str">
        <f>RESUMO!B5</f>
        <v>PISOS</v>
      </c>
      <c r="C18" s="584"/>
      <c r="D18" s="584"/>
      <c r="E18" s="584"/>
      <c r="F18" s="585"/>
      <c r="G18" s="21">
        <f>H18/H27</f>
        <v>0.0297</v>
      </c>
      <c r="H18" s="22">
        <f>RESUMO!D5</f>
        <v>7118.23</v>
      </c>
      <c r="I18" s="45">
        <f>J18*H18</f>
        <v>3559.12</v>
      </c>
      <c r="J18" s="46">
        <v>0.5</v>
      </c>
      <c r="K18" s="45">
        <f aca="true" t="shared" si="0" ref="K18:K24">H18*L18</f>
        <v>3559.12</v>
      </c>
      <c r="L18" s="46">
        <v>0.5</v>
      </c>
      <c r="M18" s="45"/>
      <c r="N18" s="46"/>
      <c r="O18" s="47"/>
      <c r="P18" s="57"/>
    </row>
    <row r="19" spans="1:16" ht="24" customHeight="1">
      <c r="A19" s="20">
        <v>5</v>
      </c>
      <c r="B19" s="583" t="str">
        <f>RESUMO!B6</f>
        <v>COBERTA</v>
      </c>
      <c r="C19" s="584"/>
      <c r="D19" s="584"/>
      <c r="E19" s="584"/>
      <c r="F19" s="585"/>
      <c r="G19" s="21">
        <f>H19/H27</f>
        <v>0.3141</v>
      </c>
      <c r="H19" s="23">
        <f>RESUMO!D6</f>
        <v>75192.17</v>
      </c>
      <c r="I19" s="45">
        <f>H19*J19</f>
        <v>37596.09</v>
      </c>
      <c r="J19" s="46">
        <v>0.5</v>
      </c>
      <c r="K19" s="45">
        <f t="shared" si="0"/>
        <v>18798.04</v>
      </c>
      <c r="L19" s="46">
        <v>0.25</v>
      </c>
      <c r="M19" s="45">
        <f>H19*N19</f>
        <v>18798.04</v>
      </c>
      <c r="N19" s="46">
        <v>0.25</v>
      </c>
      <c r="O19" s="47"/>
      <c r="P19" s="57"/>
    </row>
    <row r="20" spans="1:16" ht="24" customHeight="1">
      <c r="A20" s="20">
        <v>6</v>
      </c>
      <c r="B20" s="583" t="str">
        <f>RESUMO!B7</f>
        <v>ESQUADRIAS</v>
      </c>
      <c r="C20" s="584"/>
      <c r="D20" s="584"/>
      <c r="E20" s="584"/>
      <c r="F20" s="585"/>
      <c r="G20" s="21">
        <f>H20/H27</f>
        <v>0.0591</v>
      </c>
      <c r="H20" s="23">
        <f>RESUMO!D7</f>
        <v>14153.01</v>
      </c>
      <c r="I20" s="45">
        <f>J20*H20</f>
        <v>2830.6</v>
      </c>
      <c r="J20" s="46">
        <v>0.2</v>
      </c>
      <c r="K20" s="45">
        <f t="shared" si="0"/>
        <v>4245.9</v>
      </c>
      <c r="L20" s="46">
        <v>0.3</v>
      </c>
      <c r="M20" s="45">
        <f>N20*H20</f>
        <v>7076.51</v>
      </c>
      <c r="N20" s="46">
        <v>0.5</v>
      </c>
      <c r="O20" s="47"/>
      <c r="P20" s="57"/>
    </row>
    <row r="21" spans="1:16" ht="24" customHeight="1">
      <c r="A21" s="20">
        <v>7</v>
      </c>
      <c r="B21" s="583" t="str">
        <f>RESUMO!B8</f>
        <v>PINTURA</v>
      </c>
      <c r="C21" s="584"/>
      <c r="D21" s="584"/>
      <c r="E21" s="584"/>
      <c r="F21" s="585"/>
      <c r="G21" s="21">
        <f>H21/H27</f>
        <v>0.3359</v>
      </c>
      <c r="H21" s="23">
        <f>RESUMO!D8</f>
        <v>80392.7</v>
      </c>
      <c r="I21" s="45">
        <f>H21*J21</f>
        <v>24117.81</v>
      </c>
      <c r="J21" s="46">
        <v>0.3</v>
      </c>
      <c r="K21" s="45">
        <f t="shared" si="0"/>
        <v>24117.81</v>
      </c>
      <c r="L21" s="46">
        <v>0.3</v>
      </c>
      <c r="M21" s="45">
        <f>N21*H21</f>
        <v>32157.08</v>
      </c>
      <c r="N21" s="46">
        <v>0.4</v>
      </c>
      <c r="O21" s="47"/>
      <c r="P21" s="57"/>
    </row>
    <row r="22" spans="1:16" ht="24" customHeight="1">
      <c r="A22" s="20">
        <v>8</v>
      </c>
      <c r="B22" s="583" t="str">
        <f>RESUMO!B9</f>
        <v>REVESTIMENTO</v>
      </c>
      <c r="C22" s="584"/>
      <c r="D22" s="584"/>
      <c r="E22" s="584"/>
      <c r="F22" s="585"/>
      <c r="G22" s="21">
        <f>H22/H27</f>
        <v>0.1171</v>
      </c>
      <c r="H22" s="23">
        <f>RESUMO!D9</f>
        <v>28023.22</v>
      </c>
      <c r="I22" s="45">
        <f>H22*J22</f>
        <v>19616.25</v>
      </c>
      <c r="J22" s="46">
        <v>0.7</v>
      </c>
      <c r="K22" s="45">
        <f t="shared" si="0"/>
        <v>8406.97</v>
      </c>
      <c r="L22" s="46">
        <v>0.3</v>
      </c>
      <c r="M22" s="45"/>
      <c r="N22" s="46"/>
      <c r="O22" s="47"/>
      <c r="P22" s="57"/>
    </row>
    <row r="23" spans="1:16" ht="24" customHeight="1">
      <c r="A23" s="20">
        <v>9</v>
      </c>
      <c r="B23" s="583" t="s">
        <v>320</v>
      </c>
      <c r="C23" s="584"/>
      <c r="D23" s="584"/>
      <c r="E23" s="584"/>
      <c r="F23" s="585"/>
      <c r="G23" s="21">
        <f>H23/H27</f>
        <v>0.0469</v>
      </c>
      <c r="H23" s="23">
        <f>RESUMO!D10</f>
        <v>11226.69</v>
      </c>
      <c r="I23" s="45"/>
      <c r="J23" s="46"/>
      <c r="K23" s="45">
        <f t="shared" si="0"/>
        <v>5613.35</v>
      </c>
      <c r="L23" s="46">
        <v>0.5</v>
      </c>
      <c r="M23" s="45">
        <f>H23*N23</f>
        <v>5613.35</v>
      </c>
      <c r="N23" s="46">
        <v>0.5</v>
      </c>
      <c r="O23" s="47"/>
      <c r="P23" s="57"/>
    </row>
    <row r="24" spans="1:16" ht="24" customHeight="1">
      <c r="A24" s="20">
        <v>10</v>
      </c>
      <c r="B24" s="583" t="s">
        <v>321</v>
      </c>
      <c r="C24" s="584"/>
      <c r="D24" s="584"/>
      <c r="E24" s="584"/>
      <c r="F24" s="585"/>
      <c r="G24" s="21">
        <f>H24/H27</f>
        <v>0.0069</v>
      </c>
      <c r="H24" s="23">
        <f>RESUMO!D11</f>
        <v>1662.62</v>
      </c>
      <c r="I24" s="45"/>
      <c r="J24" s="46"/>
      <c r="K24" s="45">
        <f t="shared" si="0"/>
        <v>1662.62</v>
      </c>
      <c r="L24" s="46">
        <v>1</v>
      </c>
      <c r="M24" s="45"/>
      <c r="N24" s="46"/>
      <c r="O24" s="47"/>
      <c r="P24" s="57"/>
    </row>
    <row r="25" spans="1:16" ht="24" customHeight="1">
      <c r="A25" s="20">
        <v>11</v>
      </c>
      <c r="B25" s="583" t="s">
        <v>348</v>
      </c>
      <c r="C25" s="584"/>
      <c r="D25" s="584"/>
      <c r="E25" s="584"/>
      <c r="F25" s="585"/>
      <c r="G25" s="21">
        <f>H25/H27</f>
        <v>0.0231</v>
      </c>
      <c r="H25" s="23">
        <f>RESUMO!D12</f>
        <v>5520.96</v>
      </c>
      <c r="I25" s="45"/>
      <c r="J25" s="46"/>
      <c r="K25" s="45"/>
      <c r="L25" s="46"/>
      <c r="M25" s="45">
        <f>H25*N25</f>
        <v>5520.96</v>
      </c>
      <c r="N25" s="46">
        <v>1</v>
      </c>
      <c r="O25" s="47"/>
      <c r="P25" s="57"/>
    </row>
    <row r="26" spans="1:16" ht="12" customHeight="1">
      <c r="A26" s="20"/>
      <c r="B26" s="589"/>
      <c r="C26" s="590"/>
      <c r="D26" s="590"/>
      <c r="E26" s="590"/>
      <c r="F26" s="591"/>
      <c r="G26" s="24"/>
      <c r="H26" s="22"/>
      <c r="I26" s="45"/>
      <c r="J26" s="48"/>
      <c r="K26" s="45"/>
      <c r="L26" s="49"/>
      <c r="M26" s="45"/>
      <c r="N26" s="49"/>
      <c r="O26" s="47"/>
      <c r="P26" s="57"/>
    </row>
    <row r="27" spans="1:15" s="6" customFormat="1" ht="12" customHeight="1">
      <c r="A27" s="592" t="s">
        <v>123</v>
      </c>
      <c r="B27" s="593"/>
      <c r="C27" s="593"/>
      <c r="D27" s="593"/>
      <c r="E27" s="593"/>
      <c r="F27" s="594"/>
      <c r="G27" s="25">
        <f>SUM(G15:G26)</f>
        <v>1</v>
      </c>
      <c r="H27" s="26">
        <f>IF(SUM(H15:H26)=0,"",SUM(H15:H26))</f>
        <v>239363.76</v>
      </c>
      <c r="I27" s="26">
        <f>SUM(I15:I26)</f>
        <v>103794.03</v>
      </c>
      <c r="J27" s="50">
        <f>I27/H27</f>
        <v>0.4336</v>
      </c>
      <c r="K27" s="26">
        <f>SUM(K15:K26)</f>
        <v>66403.81</v>
      </c>
      <c r="L27" s="50">
        <f>SUM(K27:K27)/H27</f>
        <v>0.2774</v>
      </c>
      <c r="M27" s="26">
        <f>SUM(M15:M26)</f>
        <v>69165.94</v>
      </c>
      <c r="N27" s="50">
        <f>M27/H27</f>
        <v>0.289</v>
      </c>
      <c r="O27" s="51"/>
    </row>
    <row r="28" spans="1:15" s="6" customFormat="1" ht="12" customHeight="1">
      <c r="A28" s="579" t="s">
        <v>124</v>
      </c>
      <c r="B28" s="580"/>
      <c r="C28" s="580"/>
      <c r="D28" s="580"/>
      <c r="E28" s="580"/>
      <c r="F28" s="581"/>
      <c r="G28" s="27">
        <v>100</v>
      </c>
      <c r="H28" s="28"/>
      <c r="I28" s="52">
        <f>SUM(I15:I26)</f>
        <v>103794.03</v>
      </c>
      <c r="J28" s="53">
        <f>I28/H27</f>
        <v>0.4336</v>
      </c>
      <c r="K28" s="52">
        <f>I28+K27</f>
        <v>170197.84</v>
      </c>
      <c r="L28" s="53">
        <f>L27+J28</f>
        <v>0.711</v>
      </c>
      <c r="M28" s="52">
        <f>K28+M27-0.02</f>
        <v>239363.76</v>
      </c>
      <c r="N28" s="53">
        <f>N27+L28</f>
        <v>1</v>
      </c>
      <c r="O28" s="51"/>
    </row>
    <row r="29" spans="1:14" ht="12" customHeight="1">
      <c r="A29" s="1"/>
      <c r="B29" s="1"/>
      <c r="C29" s="1"/>
      <c r="D29" s="1"/>
      <c r="E29" s="1"/>
      <c r="F29" s="1"/>
      <c r="G29" s="29"/>
      <c r="H29" s="29"/>
      <c r="I29" s="29"/>
      <c r="J29" s="1"/>
      <c r="K29" s="1"/>
      <c r="L29" s="1"/>
      <c r="M29" s="1"/>
      <c r="N29" s="1"/>
    </row>
    <row r="30" spans="1:15" ht="12" customHeight="1">
      <c r="A30" s="1"/>
      <c r="B30" s="1"/>
      <c r="C30" s="1"/>
      <c r="D30" s="1"/>
      <c r="E30" s="1"/>
      <c r="F30" s="1"/>
      <c r="G30" s="30"/>
      <c r="H30" s="29"/>
      <c r="I30" s="29"/>
      <c r="J30" s="1"/>
      <c r="K30" s="1"/>
      <c r="L30" s="1"/>
      <c r="M30" s="1"/>
      <c r="N30" s="1"/>
      <c r="O30" s="54"/>
    </row>
    <row r="31" spans="1:15" ht="12" customHeight="1">
      <c r="A31" s="1"/>
      <c r="B31" s="582"/>
      <c r="C31" s="582"/>
      <c r="D31" s="582"/>
      <c r="E31" s="582"/>
      <c r="F31" s="582"/>
      <c r="G31" s="29"/>
      <c r="H31" s="31"/>
      <c r="I31" s="29"/>
      <c r="J31" s="31"/>
      <c r="K31" s="1"/>
      <c r="L31" s="1"/>
      <c r="M31" s="1"/>
      <c r="N31" s="1"/>
      <c r="O31" s="47"/>
    </row>
    <row r="32" spans="1:15" ht="12" customHeight="1">
      <c r="A32" s="1"/>
      <c r="B32" s="582"/>
      <c r="C32" s="582"/>
      <c r="D32" s="582"/>
      <c r="E32" s="582"/>
      <c r="F32" s="582"/>
      <c r="G32" s="29"/>
      <c r="H32" s="31"/>
      <c r="I32" s="55"/>
      <c r="J32" s="31"/>
      <c r="K32" s="1"/>
      <c r="L32" s="1"/>
      <c r="M32" s="1"/>
      <c r="N32" s="1"/>
      <c r="O32" s="56"/>
    </row>
    <row r="33" spans="2:10" ht="12" customHeight="1">
      <c r="B33" s="587"/>
      <c r="C33" s="587"/>
      <c r="D33" s="587"/>
      <c r="E33" s="587"/>
      <c r="F33" s="587"/>
      <c r="H33" s="33"/>
      <c r="J33" s="33"/>
    </row>
    <row r="34" spans="2:10" ht="12" customHeight="1">
      <c r="B34" s="32"/>
      <c r="C34" s="32"/>
      <c r="D34" s="32"/>
      <c r="E34" s="32"/>
      <c r="F34" s="32"/>
      <c r="H34" s="33"/>
      <c r="J34" s="33"/>
    </row>
    <row r="37" spans="6:10" ht="12" customHeight="1">
      <c r="F37" s="7">
        <f>I27/H27</f>
        <v>0.433624663984222</v>
      </c>
      <c r="G37" s="8">
        <f>K27/H27</f>
        <v>0.277417976722959</v>
      </c>
      <c r="H37" s="8" t="e">
        <f>#REF!/H27</f>
        <v>#REF!</v>
      </c>
      <c r="I37" s="8" t="e">
        <f>#REF!/H27</f>
        <v>#REF!</v>
      </c>
      <c r="J37" s="8" t="e">
        <f>#REF!/H27</f>
        <v>#REF!</v>
      </c>
    </row>
    <row r="39" spans="1:8" ht="12" customHeight="1">
      <c r="A39" s="1"/>
      <c r="B39" s="1"/>
      <c r="C39" s="1"/>
      <c r="D39" s="1"/>
      <c r="E39" s="1"/>
      <c r="F39" s="1"/>
      <c r="G39" s="29"/>
      <c r="H39" s="29"/>
    </row>
    <row r="40" spans="1:8" ht="12" customHeight="1">
      <c r="A40" s="1"/>
      <c r="B40" s="1"/>
      <c r="C40" s="1"/>
      <c r="D40" s="1"/>
      <c r="E40" s="1"/>
      <c r="F40" s="1"/>
      <c r="G40" s="29"/>
      <c r="H40" s="29"/>
    </row>
    <row r="41" spans="1:8" ht="12" customHeight="1">
      <c r="A41" s="1"/>
      <c r="B41" s="1"/>
      <c r="C41" s="1"/>
      <c r="D41" s="1"/>
      <c r="E41" s="1"/>
      <c r="F41" s="1"/>
      <c r="G41" s="29"/>
      <c r="H41" s="29"/>
    </row>
    <row r="42" spans="1:8" ht="12" customHeight="1">
      <c r="A42" s="1"/>
      <c r="B42" s="1"/>
      <c r="C42" s="1"/>
      <c r="D42" s="1"/>
      <c r="E42" s="1"/>
      <c r="F42" s="1"/>
      <c r="G42" s="29"/>
      <c r="H42" s="29"/>
    </row>
    <row r="43" spans="1:8" ht="12" customHeight="1">
      <c r="A43" s="1"/>
      <c r="B43" s="1"/>
      <c r="C43" s="1"/>
      <c r="D43" s="1"/>
      <c r="E43" s="1"/>
      <c r="F43" s="1"/>
      <c r="G43" s="29"/>
      <c r="H43" s="29"/>
    </row>
  </sheetData>
  <mergeCells count="33">
    <mergeCell ref="A2:L2"/>
    <mergeCell ref="A4:G4"/>
    <mergeCell ref="A5:G5"/>
    <mergeCell ref="H5:K5"/>
    <mergeCell ref="A7:G7"/>
    <mergeCell ref="H7:L7"/>
    <mergeCell ref="A8:G8"/>
    <mergeCell ref="H8:L8"/>
    <mergeCell ref="B15:F15"/>
    <mergeCell ref="G11:G13"/>
    <mergeCell ref="H11:H13"/>
    <mergeCell ref="I12:I13"/>
    <mergeCell ref="J12:J13"/>
    <mergeCell ref="K12:K13"/>
    <mergeCell ref="L12:L13"/>
    <mergeCell ref="B33:F33"/>
    <mergeCell ref="A11:A13"/>
    <mergeCell ref="B18:F18"/>
    <mergeCell ref="B19:F19"/>
    <mergeCell ref="B20:F20"/>
    <mergeCell ref="B26:F26"/>
    <mergeCell ref="A27:F27"/>
    <mergeCell ref="N12:N13"/>
    <mergeCell ref="B11:F13"/>
    <mergeCell ref="A28:F28"/>
    <mergeCell ref="B31:F31"/>
    <mergeCell ref="B32:F32"/>
    <mergeCell ref="B21:F21"/>
    <mergeCell ref="B22:F22"/>
    <mergeCell ref="M12:M13"/>
    <mergeCell ref="B23:F23"/>
    <mergeCell ref="B24:F24"/>
    <mergeCell ref="B25:F25"/>
  </mergeCells>
  <printOptions horizontalCentered="1"/>
  <pageMargins left="0.78740157480315" right="0.31496062992126" top="1.37795275590551" bottom="0.511811023622047" header="0.47244094488189" footer="0.511811023622047"/>
  <pageSetup fitToWidth="3" horizontalDpi="600" verticalDpi="600" orientation="landscape" paperSize="9" scale="53" r:id="rId2"/>
  <headerFooter alignWithMargins="0">
    <oddFooter>&amp;L&amp;9 41.142 v01   micro</oddFooter>
  </headerFooter>
  <colBreaks count="1" manualBreakCount="1">
    <brk id="28"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Dgilsom</dc:creator>
  <cp:keywords/>
  <dc:description/>
  <cp:lastModifiedBy>LICITAÇAO02</cp:lastModifiedBy>
  <cp:lastPrinted>2020-02-28T14:20:00Z</cp:lastPrinted>
  <dcterms:created xsi:type="dcterms:W3CDTF">2019-04-25T12:54:00Z</dcterms:created>
  <dcterms:modified xsi:type="dcterms:W3CDTF">2020-12-15T11:56:59Z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1046-11.2.0.9396</vt:lpwstr>
  </property>
</Properties>
</file>